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fileSharing readOnlyRecommended="1"/>
  <workbookPr defaultThemeVersion="124226"/>
  <mc:AlternateContent xmlns:mc="http://schemas.openxmlformats.org/markup-compatibility/2006">
    <mc:Choice Requires="x15">
      <x15ac:absPath xmlns:x15ac="http://schemas.microsoft.com/office/spreadsheetml/2010/11/ac" url="C:\Users\marcela.reyes\Documents\ARCHIVOS SECRETARIA DE AMBIENTE\PLANES DE ACCIÓN\Bogota Humana\PROYECTOS\811\"/>
    </mc:Choice>
  </mc:AlternateContent>
  <xr:revisionPtr revIDLastSave="0" documentId="8_{FF3D89D0-C454-4D23-871A-58A2192A77CC}" xr6:coauthVersionLast="36" xr6:coauthVersionMax="36" xr10:uidLastSave="{00000000-0000-0000-0000-000000000000}"/>
  <bookViews>
    <workbookView xWindow="0" yWindow="0" windowWidth="24000" windowHeight="10920" tabRatio="373" firstSheet="2" activeTab="3" xr2:uid="{00000000-000D-0000-FFFF-FFFF00000000}"/>
  </bookViews>
  <sheets>
    <sheet name="GESTIÓN" sheetId="5" r:id="rId1"/>
    <sheet name="INVERSIÓN" sheetId="6" r:id="rId2"/>
    <sheet name="ACTIVIDADES" sheetId="7" r:id="rId3"/>
    <sheet name="TERRITORIALIZACION" sheetId="11" r:id="rId4"/>
  </sheets>
  <externalReferences>
    <externalReference r:id="rId5"/>
    <externalReference r:id="rId6"/>
    <externalReference r:id="rId7"/>
  </externalReferences>
  <definedNames>
    <definedName name="_xlnm._FilterDatabase" localSheetId="3" hidden="1">TERRITORIALIZACION!#REF!</definedName>
    <definedName name="_xlnm.Print_Area" localSheetId="2">ACTIVIDADES!#REF!</definedName>
    <definedName name="_xlnm.Print_Area" localSheetId="0">GESTIÓN!$A$1:$AQ$19</definedName>
    <definedName name="_xlnm.Print_Area" localSheetId="1">INVERSIÓN!$A$1:$AP$90</definedName>
    <definedName name="_xlnm.Print_Area" localSheetId="3">TERRITORIALIZACION!#REF!</definedName>
    <definedName name="CONDICION_POBLACIONAL">[1]Variables!$C$1:$C$24</definedName>
    <definedName name="GRUPO_ETAREO">[1]Variables!$A$1:$A$8</definedName>
    <definedName name="GRUPO_ETAREOS" localSheetId="3">#REF!</definedName>
    <definedName name="GRUPO_ETAREOS">#REF!</definedName>
    <definedName name="GRUPO_ETARIO" localSheetId="3">#REF!</definedName>
    <definedName name="GRUPO_ETARIO">#REF!</definedName>
    <definedName name="GRUPO_ETNICO" localSheetId="3">#REF!</definedName>
    <definedName name="GRUPO_ETNICO">#REF!</definedName>
    <definedName name="GRUPOETNICO" localSheetId="3">#REF!</definedName>
    <definedName name="GRUPOETNICO">#REF!</definedName>
    <definedName name="GRUPOS_ETNICOS">[1]Variables!$H$1:$H$8</definedName>
    <definedName name="LOCALIDAD" localSheetId="3">#REF!</definedName>
    <definedName name="LOCALIDAD">#REF!</definedName>
    <definedName name="LOCALIZACION" localSheetId="3">#REF!</definedName>
    <definedName name="LOCALIZACION">#REF!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176" i="11" l="1"/>
  <c r="K176" i="11"/>
  <c r="J176" i="11"/>
  <c r="I176" i="11"/>
  <c r="H176" i="11"/>
  <c r="G176" i="11"/>
  <c r="F176" i="11"/>
  <c r="E176" i="11"/>
  <c r="I175" i="11"/>
  <c r="H175" i="11"/>
  <c r="G175" i="11"/>
  <c r="F175" i="11"/>
  <c r="E175" i="11"/>
  <c r="L174" i="11"/>
  <c r="K174" i="11"/>
  <c r="J174" i="11"/>
  <c r="I174" i="11"/>
  <c r="H174" i="11"/>
  <c r="G174" i="11"/>
  <c r="F174" i="11"/>
  <c r="E174" i="11"/>
  <c r="V173" i="11"/>
  <c r="L173" i="11"/>
  <c r="K173" i="11"/>
  <c r="J173" i="11"/>
  <c r="I173" i="11"/>
  <c r="H173" i="11"/>
  <c r="G173" i="11"/>
  <c r="F173" i="11"/>
  <c r="E173" i="11"/>
  <c r="L172" i="11"/>
  <c r="K172" i="11"/>
  <c r="J172" i="11"/>
  <c r="I172" i="11"/>
  <c r="H172" i="11"/>
  <c r="G172" i="11"/>
  <c r="F172" i="11"/>
  <c r="E172" i="11"/>
  <c r="H171" i="11"/>
  <c r="G171" i="11"/>
  <c r="F171" i="11"/>
  <c r="E171" i="11"/>
  <c r="L170" i="11"/>
  <c r="K170" i="11"/>
  <c r="J170" i="11"/>
  <c r="H170" i="11"/>
  <c r="G170" i="11"/>
  <c r="F170" i="11"/>
  <c r="E170" i="11"/>
  <c r="L169" i="11"/>
  <c r="K169" i="11"/>
  <c r="J169" i="11"/>
  <c r="H169" i="11"/>
  <c r="G169" i="11"/>
  <c r="F169" i="11"/>
  <c r="E169" i="11"/>
  <c r="J165" i="11"/>
  <c r="V129" i="11"/>
  <c r="I128" i="11"/>
  <c r="H128" i="11"/>
  <c r="G128" i="11"/>
  <c r="F128" i="11"/>
  <c r="E128" i="11"/>
  <c r="I127" i="11"/>
  <c r="H127" i="11"/>
  <c r="G127" i="11"/>
  <c r="F127" i="11"/>
  <c r="E127" i="11"/>
  <c r="I126" i="11"/>
  <c r="H126" i="11"/>
  <c r="G126" i="11"/>
  <c r="F126" i="11"/>
  <c r="E126" i="11"/>
  <c r="V125" i="11"/>
  <c r="I125" i="11"/>
  <c r="H125" i="11"/>
  <c r="G125" i="11"/>
  <c r="F125" i="11"/>
  <c r="E125" i="11"/>
  <c r="L124" i="11"/>
  <c r="K124" i="11"/>
  <c r="J124" i="11"/>
  <c r="I124" i="11"/>
  <c r="H124" i="11"/>
  <c r="G124" i="11"/>
  <c r="F124" i="11"/>
  <c r="E124" i="11"/>
  <c r="I123" i="11"/>
  <c r="H123" i="11"/>
  <c r="G123" i="11"/>
  <c r="F123" i="11"/>
  <c r="E123" i="11"/>
  <c r="I122" i="11"/>
  <c r="H122" i="11"/>
  <c r="G122" i="11"/>
  <c r="F122" i="11"/>
  <c r="E122" i="11"/>
  <c r="V121" i="11"/>
  <c r="I121" i="11"/>
  <c r="H121" i="11"/>
  <c r="G121" i="11"/>
  <c r="F121" i="11"/>
  <c r="E121" i="11"/>
  <c r="I118" i="11"/>
  <c r="H118" i="11"/>
  <c r="G118" i="11"/>
  <c r="F118" i="11"/>
  <c r="E118" i="11"/>
  <c r="H116" i="11"/>
  <c r="G116" i="11"/>
  <c r="F116" i="11"/>
  <c r="E116" i="11"/>
  <c r="I115" i="11"/>
  <c r="H115" i="11"/>
  <c r="G115" i="11"/>
  <c r="F115" i="11"/>
  <c r="E115" i="11"/>
  <c r="Q107" i="11"/>
  <c r="O107" i="11"/>
  <c r="Q103" i="11"/>
  <c r="O103" i="11"/>
  <c r="Q99" i="11"/>
  <c r="O99" i="11"/>
  <c r="Q95" i="11"/>
  <c r="O95" i="11"/>
  <c r="Q91" i="11"/>
  <c r="O91" i="11"/>
  <c r="Q87" i="11"/>
  <c r="O87" i="11"/>
  <c r="Q83" i="11"/>
  <c r="O83" i="11"/>
  <c r="Q79" i="11"/>
  <c r="O79" i="11"/>
  <c r="Q75" i="11"/>
  <c r="O75" i="11"/>
  <c r="Q71" i="11"/>
  <c r="O71" i="11"/>
  <c r="Q67" i="11"/>
  <c r="O67" i="11"/>
  <c r="Q63" i="11"/>
  <c r="O63" i="11"/>
  <c r="Q59" i="11"/>
  <c r="O59" i="11"/>
  <c r="Q55" i="11"/>
  <c r="O55" i="11"/>
  <c r="Q51" i="11"/>
  <c r="O51" i="11"/>
  <c r="Q47" i="11"/>
  <c r="O47" i="11"/>
  <c r="Q43" i="11"/>
  <c r="O43" i="11"/>
  <c r="V39" i="11"/>
  <c r="L38" i="11"/>
  <c r="K38" i="11"/>
  <c r="J38" i="11"/>
  <c r="I38" i="11"/>
  <c r="H38" i="11"/>
  <c r="G38" i="11"/>
  <c r="F38" i="11"/>
  <c r="E38" i="11"/>
  <c r="I37" i="11"/>
  <c r="H37" i="11"/>
  <c r="G37" i="11"/>
  <c r="F37" i="11"/>
  <c r="E37" i="11"/>
  <c r="L36" i="11"/>
  <c r="K36" i="11"/>
  <c r="J36" i="11"/>
  <c r="I36" i="11"/>
  <c r="H36" i="11"/>
  <c r="G36" i="11"/>
  <c r="F36" i="11"/>
  <c r="E36" i="11"/>
  <c r="V35" i="11"/>
  <c r="L35" i="11"/>
  <c r="K35" i="11"/>
  <c r="J35" i="11"/>
  <c r="I35" i="11"/>
  <c r="H35" i="11"/>
  <c r="G35" i="11"/>
  <c r="F35" i="11"/>
  <c r="L34" i="11"/>
  <c r="K34" i="11"/>
  <c r="J34" i="11"/>
  <c r="I34" i="11"/>
  <c r="H34" i="11"/>
  <c r="G34" i="11"/>
  <c r="F34" i="11"/>
  <c r="E34" i="11"/>
  <c r="I33" i="11"/>
  <c r="H33" i="11"/>
  <c r="G33" i="11"/>
  <c r="F33" i="11"/>
  <c r="E33" i="11"/>
  <c r="L32" i="11"/>
  <c r="K32" i="11"/>
  <c r="J32" i="11"/>
  <c r="I32" i="11"/>
  <c r="H32" i="11"/>
  <c r="G32" i="11"/>
  <c r="F32" i="11"/>
  <c r="E32" i="11"/>
  <c r="V31" i="11"/>
  <c r="L31" i="11"/>
  <c r="K31" i="11"/>
  <c r="J31" i="11"/>
  <c r="I31" i="11"/>
  <c r="H31" i="11"/>
  <c r="G31" i="11"/>
  <c r="F31" i="11"/>
  <c r="E31" i="11"/>
  <c r="L30" i="11"/>
  <c r="K30" i="11"/>
  <c r="J30" i="11"/>
  <c r="I30" i="11"/>
  <c r="H30" i="11"/>
  <c r="G30" i="11"/>
  <c r="F30" i="11"/>
  <c r="E30" i="11"/>
  <c r="I29" i="11"/>
  <c r="H29" i="11"/>
  <c r="G29" i="11"/>
  <c r="F29" i="11"/>
  <c r="E29" i="11"/>
  <c r="L28" i="11"/>
  <c r="K28" i="11"/>
  <c r="J28" i="11"/>
  <c r="I28" i="11"/>
  <c r="H28" i="11"/>
  <c r="G28" i="11"/>
  <c r="F28" i="11"/>
  <c r="E28" i="11"/>
  <c r="E177" i="11" s="1"/>
  <c r="V27" i="11"/>
  <c r="L27" i="11"/>
  <c r="K27" i="11"/>
  <c r="J27" i="11"/>
  <c r="I27" i="11"/>
  <c r="H27" i="11"/>
  <c r="G27" i="11"/>
  <c r="F27" i="11"/>
  <c r="E27" i="11"/>
  <c r="L26" i="11"/>
  <c r="K26" i="11"/>
  <c r="J26" i="11"/>
  <c r="I26" i="11"/>
  <c r="H26" i="11"/>
  <c r="G26" i="11"/>
  <c r="F26" i="11"/>
  <c r="E26" i="11"/>
  <c r="I25" i="11"/>
  <c r="H25" i="11"/>
  <c r="G25" i="11"/>
  <c r="F25" i="11"/>
  <c r="E25" i="11"/>
  <c r="L24" i="11"/>
  <c r="K24" i="11"/>
  <c r="J24" i="11"/>
  <c r="I24" i="11"/>
  <c r="H24" i="11"/>
  <c r="G24" i="11"/>
  <c r="F24" i="11"/>
  <c r="E24" i="11"/>
  <c r="V23" i="11"/>
  <c r="L23" i="11"/>
  <c r="K23" i="11"/>
  <c r="J23" i="11"/>
  <c r="I23" i="11"/>
  <c r="H23" i="11"/>
  <c r="G23" i="11"/>
  <c r="F23" i="11"/>
  <c r="E23" i="11"/>
  <c r="L22" i="11"/>
  <c r="K22" i="11"/>
  <c r="J22" i="11"/>
  <c r="I22" i="11"/>
  <c r="H22" i="11"/>
  <c r="G22" i="11"/>
  <c r="F22" i="11"/>
  <c r="E22" i="11"/>
  <c r="I21" i="11"/>
  <c r="H21" i="11"/>
  <c r="G21" i="11"/>
  <c r="F21" i="11"/>
  <c r="E21" i="11"/>
  <c r="L20" i="11"/>
  <c r="K20" i="11"/>
  <c r="J20" i="11"/>
  <c r="I20" i="11"/>
  <c r="H20" i="11"/>
  <c r="G20" i="11"/>
  <c r="F20" i="11"/>
  <c r="E20" i="11"/>
  <c r="V19" i="11"/>
  <c r="L19" i="11"/>
  <c r="K19" i="11"/>
  <c r="J19" i="11"/>
  <c r="I19" i="11"/>
  <c r="H19" i="11"/>
  <c r="G19" i="11"/>
  <c r="F19" i="11"/>
  <c r="E19" i="11"/>
  <c r="L18" i="11"/>
  <c r="K18" i="11"/>
  <c r="J18" i="11"/>
  <c r="I18" i="11"/>
  <c r="H18" i="11"/>
  <c r="G18" i="11"/>
  <c r="F18" i="11"/>
  <c r="E18" i="11"/>
  <c r="I17" i="11"/>
  <c r="H17" i="11"/>
  <c r="G17" i="11"/>
  <c r="F17" i="11"/>
  <c r="E17" i="11"/>
  <c r="L16" i="11"/>
  <c r="K16" i="11"/>
  <c r="J16" i="11"/>
  <c r="I16" i="11"/>
  <c r="H16" i="11"/>
  <c r="G16" i="11"/>
  <c r="F16" i="11"/>
  <c r="E16" i="11"/>
  <c r="V15" i="11"/>
  <c r="L15" i="11"/>
  <c r="K15" i="11"/>
  <c r="J15" i="11"/>
  <c r="I15" i="11"/>
  <c r="H15" i="11"/>
  <c r="G15" i="11"/>
  <c r="F15" i="11"/>
  <c r="E15" i="11"/>
  <c r="L14" i="11"/>
  <c r="K14" i="11"/>
  <c r="J14" i="11"/>
  <c r="I14" i="11"/>
  <c r="H14" i="11"/>
  <c r="F14" i="11"/>
  <c r="E14" i="11"/>
  <c r="I13" i="11"/>
  <c r="H13" i="11"/>
  <c r="G13" i="11"/>
  <c r="F13" i="11"/>
  <c r="E13" i="11"/>
  <c r="L12" i="11"/>
  <c r="K12" i="11"/>
  <c r="J12" i="11"/>
  <c r="I12" i="11"/>
  <c r="H12" i="11"/>
  <c r="G12" i="11"/>
  <c r="F12" i="11"/>
  <c r="E12" i="11"/>
  <c r="V11" i="11"/>
  <c r="L11" i="11"/>
  <c r="K11" i="11"/>
  <c r="J11" i="11"/>
  <c r="I11" i="11"/>
  <c r="H11" i="11"/>
  <c r="G11" i="11"/>
  <c r="F11" i="11"/>
  <c r="E11" i="11"/>
  <c r="L10" i="11"/>
  <c r="K10" i="11"/>
  <c r="J10" i="11"/>
  <c r="I10" i="11"/>
  <c r="H10" i="11"/>
  <c r="G10" i="11"/>
  <c r="F10" i="11"/>
  <c r="E10" i="11"/>
  <c r="I9" i="11"/>
  <c r="H9" i="11"/>
  <c r="G9" i="11"/>
  <c r="F9" i="11"/>
  <c r="E9" i="11"/>
  <c r="L8" i="11"/>
  <c r="K8" i="11"/>
  <c r="J8" i="11"/>
  <c r="I8" i="11"/>
  <c r="H8" i="11"/>
  <c r="G8" i="11"/>
  <c r="F8" i="11"/>
  <c r="E8" i="11"/>
  <c r="V7" i="11"/>
  <c r="L7" i="11"/>
  <c r="K7" i="11"/>
  <c r="J7" i="11"/>
  <c r="I7" i="11"/>
  <c r="H7" i="11"/>
  <c r="G7" i="11"/>
  <c r="F7" i="11"/>
  <c r="E7" i="11"/>
  <c r="J177" i="11" l="1"/>
  <c r="K177" i="11"/>
  <c r="F178" i="11"/>
  <c r="L177" i="11"/>
  <c r="H177" i="11"/>
  <c r="G178" i="11"/>
  <c r="H178" i="11"/>
  <c r="I177" i="11"/>
  <c r="F177" i="11"/>
  <c r="I178" i="11"/>
  <c r="E178" i="11"/>
  <c r="G177" i="11"/>
  <c r="J178" i="11"/>
  <c r="K178" i="11"/>
  <c r="L178" i="11"/>
  <c r="AJ86" i="6"/>
  <c r="AJ85" i="6"/>
  <c r="AJ84" i="6"/>
  <c r="AJ82" i="6"/>
  <c r="AK81" i="6"/>
  <c r="AJ81" i="6"/>
  <c r="AJ80" i="6"/>
  <c r="AJ79" i="6"/>
  <c r="AJ78" i="6"/>
  <c r="AJ76" i="6"/>
  <c r="AK75" i="6"/>
  <c r="AJ75" i="6"/>
  <c r="AK69" i="6"/>
  <c r="AJ68" i="6"/>
  <c r="AJ66" i="6"/>
  <c r="AK63" i="6"/>
  <c r="AJ62" i="6"/>
  <c r="AJ61" i="6"/>
  <c r="AJ60" i="6"/>
  <c r="AJ58" i="6"/>
  <c r="AK57" i="6"/>
  <c r="AJ57" i="6"/>
  <c r="AJ56" i="6"/>
  <c r="AJ55" i="6"/>
  <c r="AJ54" i="6"/>
  <c r="AJ52" i="6"/>
  <c r="AK51" i="6"/>
  <c r="AJ51" i="6"/>
  <c r="AJ50" i="6"/>
  <c r="AJ49" i="6"/>
  <c r="AJ48" i="6"/>
  <c r="AJ46" i="6"/>
  <c r="AK45" i="6"/>
  <c r="AJ45" i="6"/>
  <c r="AJ44" i="6"/>
  <c r="AJ43" i="6"/>
  <c r="AJ42" i="6"/>
  <c r="AJ40" i="6"/>
  <c r="AK39" i="6"/>
  <c r="AJ39" i="6"/>
  <c r="AJ38" i="6"/>
  <c r="AJ37" i="6"/>
  <c r="AJ36" i="6"/>
  <c r="AJ34" i="6"/>
  <c r="AK33" i="6"/>
  <c r="AJ33" i="6"/>
  <c r="AJ32" i="6"/>
  <c r="AJ31" i="6"/>
  <c r="AJ30" i="6"/>
  <c r="AJ28" i="6"/>
  <c r="AK27" i="6"/>
  <c r="AJ27" i="6"/>
  <c r="AJ26" i="6"/>
  <c r="AJ25" i="6"/>
  <c r="AJ24" i="6"/>
  <c r="AJ22" i="6"/>
  <c r="AK21" i="6"/>
  <c r="AJ21" i="6"/>
  <c r="AJ20" i="6"/>
  <c r="AJ19" i="6"/>
  <c r="AJ18" i="6"/>
  <c r="AJ16" i="6"/>
  <c r="AK15" i="6"/>
  <c r="AJ15" i="6"/>
  <c r="AJ14" i="6"/>
  <c r="AJ13" i="6"/>
  <c r="AJ12" i="6"/>
  <c r="AJ10" i="6"/>
  <c r="AK9" i="6"/>
  <c r="AJ9" i="6"/>
  <c r="AI88" i="6"/>
  <c r="AI87" i="6"/>
  <c r="AI89" i="6" s="1"/>
  <c r="AL18" i="5"/>
  <c r="AL17" i="5"/>
  <c r="AL15" i="5"/>
  <c r="AL14" i="5"/>
  <c r="AK18" i="5"/>
  <c r="AK17" i="5"/>
  <c r="AK15" i="5"/>
  <c r="AK14" i="5"/>
  <c r="Y88" i="6" l="1"/>
  <c r="Y87" i="6"/>
  <c r="Y89" i="6" s="1"/>
  <c r="AH88" i="6" l="1"/>
  <c r="AH87" i="6"/>
  <c r="AH89" i="6" s="1"/>
  <c r="H82" i="6" l="1"/>
  <c r="AK82" i="6" s="1"/>
  <c r="H76" i="6"/>
  <c r="AK76" i="6" s="1"/>
  <c r="H58" i="6"/>
  <c r="AK58" i="6" s="1"/>
  <c r="H46" i="6"/>
  <c r="AK46" i="6" s="1"/>
  <c r="H40" i="6"/>
  <c r="AK40" i="6" s="1"/>
  <c r="H34" i="6"/>
  <c r="AK34" i="6" s="1"/>
  <c r="H22" i="6" l="1"/>
  <c r="AK22" i="6" s="1"/>
  <c r="H16" i="6"/>
  <c r="AK16" i="6" s="1"/>
  <c r="H10" i="6"/>
  <c r="AK10" i="6" s="1"/>
  <c r="AG88" i="6"/>
  <c r="AG87" i="6"/>
  <c r="AG89" i="6" l="1"/>
  <c r="AF13" i="6"/>
  <c r="AF14" i="6"/>
  <c r="AF19" i="6"/>
  <c r="AF20" i="6"/>
  <c r="AF25" i="6"/>
  <c r="AF26" i="6"/>
  <c r="AF31" i="6"/>
  <c r="AF32" i="6"/>
  <c r="AF37" i="6"/>
  <c r="AF38" i="6"/>
  <c r="AF43" i="6"/>
  <c r="AF44" i="6"/>
  <c r="AF49" i="6"/>
  <c r="AF50" i="6"/>
  <c r="AF55" i="6"/>
  <c r="AF56" i="6"/>
  <c r="AF61" i="6"/>
  <c r="AF62" i="6"/>
  <c r="AF67" i="6"/>
  <c r="AF68" i="6"/>
  <c r="AF73" i="6"/>
  <c r="AF74" i="6"/>
  <c r="AF79" i="6"/>
  <c r="AF80" i="6"/>
  <c r="AF85" i="6"/>
  <c r="AF86" i="6"/>
  <c r="H70" i="6" l="1"/>
  <c r="AK70" i="6" s="1"/>
  <c r="H64" i="6"/>
  <c r="AK64" i="6" s="1"/>
  <c r="H52" i="6"/>
  <c r="AK52" i="6" s="1"/>
  <c r="H28" i="6"/>
  <c r="AK28" i="6" s="1"/>
  <c r="H14" i="6"/>
  <c r="AF88" i="6"/>
  <c r="U50" i="7" l="1"/>
  <c r="S49" i="7"/>
  <c r="S48" i="7"/>
  <c r="S47" i="7"/>
  <c r="T46" i="7"/>
  <c r="S46" i="7"/>
  <c r="S45" i="7"/>
  <c r="S44" i="7"/>
  <c r="S43" i="7"/>
  <c r="T42" i="7"/>
  <c r="S42" i="7"/>
  <c r="S41" i="7"/>
  <c r="T40" i="7"/>
  <c r="S40" i="7"/>
  <c r="S39" i="7"/>
  <c r="S38" i="7"/>
  <c r="S37" i="7"/>
  <c r="S36" i="7"/>
  <c r="S35" i="7"/>
  <c r="T34" i="7"/>
  <c r="S34" i="7"/>
  <c r="S33" i="7"/>
  <c r="S32" i="7"/>
  <c r="S31" i="7"/>
  <c r="T30" i="7"/>
  <c r="S30" i="7"/>
  <c r="S29" i="7"/>
  <c r="S28" i="7"/>
  <c r="S27" i="7"/>
  <c r="S26" i="7"/>
  <c r="S25" i="7"/>
  <c r="T24" i="7"/>
  <c r="S24" i="7"/>
  <c r="S23" i="7"/>
  <c r="T22" i="7"/>
  <c r="S22" i="7"/>
  <c r="S21" i="7"/>
  <c r="T20" i="7"/>
  <c r="S20" i="7"/>
  <c r="S19" i="7"/>
  <c r="T18" i="7"/>
  <c r="S18" i="7"/>
  <c r="S17" i="7"/>
  <c r="S16" i="7"/>
  <c r="S15" i="7"/>
  <c r="S14" i="7"/>
  <c r="S13" i="7"/>
  <c r="T12" i="7"/>
  <c r="S12" i="7"/>
  <c r="S11" i="7"/>
  <c r="T10" i="7"/>
  <c r="S10" i="7"/>
  <c r="S9" i="7"/>
  <c r="T8" i="7"/>
  <c r="S8" i="7"/>
  <c r="AA88" i="6"/>
  <c r="AA89" i="6" s="1"/>
  <c r="AA87" i="6"/>
  <c r="V88" i="6"/>
  <c r="V87" i="6"/>
  <c r="V89" i="6" s="1"/>
  <c r="V86" i="6"/>
  <c r="V85" i="6"/>
  <c r="V80" i="6"/>
  <c r="V79" i="6"/>
  <c r="V74" i="6"/>
  <c r="V73" i="6"/>
  <c r="V68" i="6"/>
  <c r="V67" i="6"/>
  <c r="V62" i="6"/>
  <c r="V57" i="6"/>
  <c r="V61" i="6" s="1"/>
  <c r="V56" i="6"/>
  <c r="V55" i="6"/>
  <c r="V50" i="6"/>
  <c r="V49" i="6"/>
  <c r="V44" i="6"/>
  <c r="V43" i="6"/>
  <c r="V38" i="6"/>
  <c r="V37" i="6"/>
  <c r="V32" i="6"/>
  <c r="V31" i="6"/>
  <c r="V26" i="6"/>
  <c r="V25" i="6"/>
  <c r="V20" i="6"/>
  <c r="V19" i="6"/>
  <c r="V14" i="6"/>
  <c r="V13" i="6"/>
  <c r="T50" i="7" l="1"/>
  <c r="I86" i="6"/>
  <c r="I85" i="6"/>
  <c r="P38" i="6"/>
  <c r="P20" i="6"/>
  <c r="P14" i="6"/>
  <c r="P13" i="6"/>
  <c r="AF87" i="6" l="1"/>
  <c r="Q88" i="6"/>
  <c r="Q87" i="6"/>
  <c r="Q86" i="6"/>
  <c r="Q85" i="6"/>
  <c r="P86" i="6"/>
  <c r="O86" i="6"/>
  <c r="J86" i="6"/>
  <c r="J85" i="6"/>
  <c r="Q80" i="6"/>
  <c r="P80" i="6"/>
  <c r="P79" i="6"/>
  <c r="O80" i="6"/>
  <c r="O79" i="6"/>
  <c r="Q74" i="6"/>
  <c r="P74" i="6"/>
  <c r="Q68" i="6"/>
  <c r="Q67" i="6"/>
  <c r="P68" i="6"/>
  <c r="P67" i="6"/>
  <c r="O68" i="6"/>
  <c r="O67" i="6"/>
  <c r="Q62" i="6"/>
  <c r="Q61" i="6"/>
  <c r="P62" i="6"/>
  <c r="Q56" i="6" l="1"/>
  <c r="P56" i="6"/>
  <c r="P55" i="6"/>
  <c r="Q50" i="6"/>
  <c r="Q49" i="6"/>
  <c r="P50" i="6"/>
  <c r="P49" i="6"/>
  <c r="Q44" i="6"/>
  <c r="P44" i="6" l="1"/>
  <c r="P43" i="6"/>
  <c r="Q38" i="6"/>
  <c r="Q37" i="6"/>
  <c r="Q32" i="6"/>
  <c r="P32" i="6"/>
  <c r="P31" i="6"/>
  <c r="P26" i="6"/>
  <c r="P19" i="6"/>
  <c r="O74" i="6" l="1"/>
  <c r="O73" i="6"/>
  <c r="O62" i="6"/>
  <c r="O61" i="6"/>
  <c r="O56" i="6"/>
  <c r="O55" i="6"/>
  <c r="O50" i="6"/>
  <c r="O49" i="6"/>
  <c r="O44" i="6"/>
  <c r="O43" i="6"/>
  <c r="O38" i="6"/>
  <c r="O32" i="6"/>
  <c r="O31" i="6"/>
  <c r="O26" i="6"/>
  <c r="O20" i="6"/>
  <c r="O19" i="6"/>
  <c r="O14" i="6"/>
  <c r="O13" i="6"/>
  <c r="N85" i="6"/>
  <c r="N80" i="6"/>
  <c r="N79" i="6"/>
  <c r="N74" i="6"/>
  <c r="N73" i="6"/>
  <c r="N68" i="6"/>
  <c r="N67" i="6"/>
  <c r="N62" i="6"/>
  <c r="N61" i="6"/>
  <c r="N56" i="6"/>
  <c r="N55" i="6"/>
  <c r="N50" i="6"/>
  <c r="N49" i="6"/>
  <c r="N44" i="6"/>
  <c r="N43" i="6"/>
  <c r="N38" i="6"/>
  <c r="N32" i="6"/>
  <c r="N31" i="6"/>
  <c r="N26" i="6"/>
  <c r="N20" i="6"/>
  <c r="N19" i="6"/>
  <c r="N14" i="6"/>
  <c r="N13" i="6"/>
  <c r="M85" i="6"/>
  <c r="M80" i="6"/>
  <c r="M79" i="6"/>
  <c r="M74" i="6"/>
  <c r="M73" i="6"/>
  <c r="M68" i="6"/>
  <c r="M67" i="6"/>
  <c r="M62" i="6"/>
  <c r="M61" i="6"/>
  <c r="M56" i="6"/>
  <c r="M55" i="6"/>
  <c r="M50" i="6"/>
  <c r="M49" i="6"/>
  <c r="M44" i="6"/>
  <c r="M43" i="6"/>
  <c r="M38" i="6"/>
  <c r="M32" i="6"/>
  <c r="M31" i="6"/>
  <c r="M26" i="6"/>
  <c r="M20" i="6"/>
  <c r="M19" i="6"/>
  <c r="M14" i="6"/>
  <c r="M13" i="6"/>
  <c r="AE88" i="6"/>
  <c r="AE87" i="6"/>
  <c r="AD88" i="6"/>
  <c r="AD87" i="6"/>
  <c r="AC88" i="6"/>
  <c r="AC87" i="6"/>
  <c r="Z88" i="6"/>
  <c r="Z87" i="6"/>
  <c r="X88" i="6"/>
  <c r="X87" i="6"/>
  <c r="W88" i="6"/>
  <c r="W87" i="6"/>
  <c r="U88" i="6"/>
  <c r="U87" i="6"/>
  <c r="T88" i="6"/>
  <c r="T87" i="6"/>
  <c r="P88" i="6"/>
  <c r="P87" i="6"/>
  <c r="O88" i="6"/>
  <c r="O87" i="6"/>
  <c r="N88" i="6"/>
  <c r="N87" i="6"/>
  <c r="M88" i="6"/>
  <c r="M87" i="6"/>
  <c r="L88" i="6"/>
  <c r="L87" i="6"/>
  <c r="K88" i="6"/>
  <c r="K89" i="6" s="1"/>
  <c r="H88" i="6"/>
  <c r="H87" i="6"/>
  <c r="L85" i="6"/>
  <c r="K85" i="6"/>
  <c r="K86" i="6"/>
  <c r="H86" i="6"/>
  <c r="H85" i="6"/>
  <c r="K80" i="6"/>
  <c r="J80" i="6"/>
  <c r="I80" i="6"/>
  <c r="L80" i="6"/>
  <c r="L79" i="6"/>
  <c r="K79" i="6"/>
  <c r="J79" i="6"/>
  <c r="I79" i="6"/>
  <c r="H80" i="6"/>
  <c r="H79" i="6"/>
  <c r="L74" i="6"/>
  <c r="L73" i="6"/>
  <c r="K74" i="6"/>
  <c r="AJ74" i="6" s="1"/>
  <c r="K73" i="6"/>
  <c r="J74" i="6"/>
  <c r="J73" i="6"/>
  <c r="I74" i="6"/>
  <c r="I73" i="6"/>
  <c r="H74" i="6"/>
  <c r="H73" i="6"/>
  <c r="L68" i="6"/>
  <c r="L67" i="6"/>
  <c r="J67" i="6"/>
  <c r="I67" i="6"/>
  <c r="H68" i="6"/>
  <c r="H67" i="6"/>
  <c r="L62" i="6"/>
  <c r="L61" i="6"/>
  <c r="K62" i="6"/>
  <c r="K61" i="6"/>
  <c r="J62" i="6"/>
  <c r="J61" i="6"/>
  <c r="I62" i="6"/>
  <c r="I61" i="6"/>
  <c r="H62" i="6"/>
  <c r="H61" i="6"/>
  <c r="L56" i="6"/>
  <c r="L55" i="6"/>
  <c r="K56" i="6"/>
  <c r="K55" i="6"/>
  <c r="J56" i="6"/>
  <c r="J55" i="6"/>
  <c r="I56" i="6"/>
  <c r="I55" i="6"/>
  <c r="H56" i="6"/>
  <c r="H55" i="6"/>
  <c r="L50" i="6"/>
  <c r="L49" i="6"/>
  <c r="K50" i="6"/>
  <c r="J50" i="6"/>
  <c r="I50" i="6"/>
  <c r="H50" i="6"/>
  <c r="H49" i="6"/>
  <c r="L44" i="6"/>
  <c r="L43" i="6"/>
  <c r="K44" i="6"/>
  <c r="K43" i="6"/>
  <c r="J44" i="6"/>
  <c r="J43" i="6"/>
  <c r="I44" i="6"/>
  <c r="I43" i="6"/>
  <c r="H44" i="6"/>
  <c r="L38" i="6"/>
  <c r="K38" i="6"/>
  <c r="J38" i="6"/>
  <c r="I38" i="6"/>
  <c r="H38" i="6"/>
  <c r="H37" i="6"/>
  <c r="L32" i="6"/>
  <c r="L31" i="6"/>
  <c r="K32" i="6"/>
  <c r="K31" i="6"/>
  <c r="J32" i="6"/>
  <c r="J31" i="6"/>
  <c r="I32" i="6"/>
  <c r="I31" i="6"/>
  <c r="H32" i="6"/>
  <c r="H31" i="6"/>
  <c r="Q26" i="6"/>
  <c r="Q25" i="6"/>
  <c r="L26" i="6"/>
  <c r="K26" i="6"/>
  <c r="J26" i="6"/>
  <c r="I26" i="6"/>
  <c r="H26" i="6"/>
  <c r="Q20" i="6"/>
  <c r="Q19" i="6"/>
  <c r="L20" i="6"/>
  <c r="L19" i="6"/>
  <c r="K20" i="6"/>
  <c r="K19" i="6"/>
  <c r="J20" i="6"/>
  <c r="J19" i="6"/>
  <c r="I20" i="6"/>
  <c r="I19" i="6"/>
  <c r="H20" i="6"/>
  <c r="H19" i="6"/>
  <c r="Q14" i="6"/>
  <c r="Q13" i="6"/>
  <c r="L14" i="6"/>
  <c r="L13" i="6"/>
  <c r="K14" i="6"/>
  <c r="K13" i="6"/>
  <c r="J14" i="6"/>
  <c r="J13" i="6"/>
  <c r="I14" i="6"/>
  <c r="I13" i="6"/>
  <c r="H13" i="6"/>
  <c r="L89" i="6" l="1"/>
  <c r="N89" i="6"/>
  <c r="U89" i="6"/>
  <c r="Z89" i="6"/>
  <c r="AE89" i="6"/>
  <c r="AC89" i="6"/>
  <c r="AF89" i="6"/>
  <c r="AD89" i="6"/>
  <c r="P89" i="6"/>
  <c r="T89" i="6"/>
  <c r="W89" i="6"/>
  <c r="Q89" i="6"/>
  <c r="X89" i="6"/>
  <c r="O89" i="6"/>
  <c r="M89" i="6"/>
  <c r="H89" i="6" l="1"/>
</calcChain>
</file>

<file path=xl/sharedStrings.xml><?xml version="1.0" encoding="utf-8"?>
<sst xmlns="http://schemas.openxmlformats.org/spreadsheetml/2006/main" count="882" uniqueCount="308">
  <si>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</si>
  <si>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</si>
  <si>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</si>
  <si>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</si>
  <si>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</si>
  <si>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</si>
  <si>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</si>
  <si>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</si>
  <si>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</si>
  <si>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</si>
  <si>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</si>
  <si>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</si>
  <si>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</si>
  <si>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</si>
  <si>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</si>
  <si>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</si>
  <si>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</si>
  <si>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</si>
  <si>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</si>
  <si>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</si>
  <si>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</si>
  <si>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</si>
  <si>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</si>
  <si>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</si>
  <si>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</si>
  <si>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</si>
  <si>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</si>
  <si>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</si>
  <si>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</si>
  <si>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</si>
  <si>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TOTAL PONDERACIÓN</t>
  </si>
  <si>
    <t>EJECUTADO</t>
  </si>
  <si>
    <t>PROYECTO:</t>
  </si>
  <si>
    <t>PERIODO:</t>
  </si>
  <si>
    <t>ID Meta</t>
  </si>
  <si>
    <t>Magnitud Reservas</t>
  </si>
  <si>
    <t>Reservas Presupuestales</t>
  </si>
  <si>
    <t>TOTALES - PROYECTO</t>
  </si>
  <si>
    <t>Total Recursos Vigencia - Proyecto</t>
  </si>
  <si>
    <t>Total  Recursos Reservas - Proyecto</t>
  </si>
  <si>
    <t>126PG01-PR 02-FA7-V.9</t>
  </si>
  <si>
    <t>1, COD. META</t>
  </si>
  <si>
    <t>2, Meta Proyecto</t>
  </si>
  <si>
    <t>3, Nombre -Punto de inversión (Localidad, Especial, Distrital)</t>
  </si>
  <si>
    <t>4, Variable</t>
  </si>
  <si>
    <t>5, Programación-Actualización</t>
  </si>
  <si>
    <t>6, ACTUALIZACIÓN</t>
  </si>
  <si>
    <t>6,1 Actualización Marzo</t>
  </si>
  <si>
    <t>6,2 Actualización Junio</t>
  </si>
  <si>
    <t>6,3 Actualización Septiembre</t>
  </si>
  <si>
    <t>6,4 Actualización Diciembre</t>
  </si>
  <si>
    <t>7, SEGUIMIENTO META</t>
  </si>
  <si>
    <t>7,1 Seguimiento Marzo</t>
  </si>
  <si>
    <t>7,2 Seguimiento Junio</t>
  </si>
  <si>
    <t>7,3 Seguimiento Septiembre</t>
  </si>
  <si>
    <t>7,4 Seguimiento Diciembre</t>
  </si>
  <si>
    <t>8, LOCALIZACIÓN GEOGRÁFICA</t>
  </si>
  <si>
    <t>8,2 UPZ</t>
  </si>
  <si>
    <t>8,3 BARRIO</t>
  </si>
  <si>
    <t>8,4 PUNTO, LÍNEA O POLÍGONO</t>
  </si>
  <si>
    <t>8,5 ÁREA DE INFLUENCIA</t>
  </si>
  <si>
    <t>9,  POBLACIÓN</t>
  </si>
  <si>
    <t>9,1 NUMERO DE HOMBRES</t>
  </si>
  <si>
    <t>9,2 NUMERO DE MUJERES</t>
  </si>
  <si>
    <t>9,3 GRUPO ETARIO</t>
  </si>
  <si>
    <t>9,4 CONDICION POBLACIONAL</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</si>
  <si>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</si>
  <si>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</si>
  <si>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</si>
  <si>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</si>
  <si>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</si>
  <si>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</si>
  <si>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</si>
  <si>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</si>
  <si>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</si>
  <si>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</si>
  <si>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</si>
  <si>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</si>
  <si>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</si>
  <si>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</si>
  <si>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</si>
  <si>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</si>
  <si>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4, COD. META PROYECTO PRIORITARIO</t>
  </si>
  <si>
    <t>5, VARIABLE REQUERIDA</t>
  </si>
  <si>
    <t>6, MAGNITUD PD</t>
  </si>
  <si>
    <t>7, PROGRAMACIÓN - ACTUALIZACIÓN</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</si>
  <si>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</si>
  <si>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</si>
  <si>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</si>
  <si>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</si>
  <si>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</si>
  <si>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</si>
  <si>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</si>
  <si>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</si>
  <si>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</si>
  <si>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 xml:space="preserve">1, PROYECTO PRIORITARIO </t>
  </si>
  <si>
    <t>1,1 COD.</t>
  </si>
  <si>
    <t xml:space="preserve">1,2 PROYECTO PRIORITARIO  </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</si>
  <si>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</si>
  <si>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</si>
  <si>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</si>
  <si>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</si>
  <si>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</si>
  <si>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</si>
  <si>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</si>
  <si>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</si>
  <si>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</si>
  <si>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</si>
  <si>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</si>
  <si>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</si>
  <si>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</si>
  <si>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</si>
  <si>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</si>
  <si>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</si>
  <si>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</si>
  <si>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126PG01-PR 02-FA5-V.9</t>
  </si>
  <si>
    <t>FORMATO DE  ACTUALIZACIÓN Y SEGUIMIENTO A LA TERRITORIALIZACIÓN DE LA INVERSIÓN</t>
  </si>
  <si>
    <t>FORMATO DE ACTUALIZACIÓN Y SEGUIMIENTO AL COMPONENTE DE INVERSIÓN</t>
  </si>
  <si>
    <t xml:space="preserve">FORMATO DE ACTUALIZACIÓN Y SEGUIMIENTO AL COMPONENTE DE GESTIÓN 
</t>
  </si>
  <si>
    <t>FORMATO DE ACTUALIZACIÓN Y SEGUIMIENTO A LAS ACTIVIDADES</t>
  </si>
  <si>
    <t>Constante</t>
  </si>
  <si>
    <t>N/A</t>
  </si>
  <si>
    <t>DIRECCION DE PLANEACION Y SISTEMAS DE INFORMACION AMBIENTAL</t>
  </si>
  <si>
    <t>811- PLANEACIÓN AMBIENTAL CON VISION REGIONAL PARA LA ADAPTACIÓN Y MITIGACIÓN AL CAMBIO CLIMÁTICO EN EL DISTRITO CAPITAL</t>
  </si>
  <si>
    <t xml:space="preserve">2. Un territorio que enfrenta el cambio climático y se ordena alrededor del agua. </t>
  </si>
  <si>
    <t>Estrategia Territorial Regional frente al Cambio Climático.</t>
  </si>
  <si>
    <t>PLANIFICACIÓN TERRITORIAL PARA LA ADAPTACIÓN Y LA MITIGACIÓN FRENTE AL CAMBIO CLIMÁTICO</t>
  </si>
  <si>
    <t>Poner en marcha un plan regional y un plan distrital frente al cambio climático</t>
  </si>
  <si>
    <t>Número de planes integrales regionales y distritales implementados</t>
  </si>
  <si>
    <t>Creciente</t>
  </si>
  <si>
    <t>Diseñar e implementar una política pública para fomentar procesos de ecourbanismo y construcción sostenible en Bogotá que incluya estándares de construcción sostenible, un sistema de certificación de construcciones sostenibles y la actualización del Código de Construcción de Bogotá con perspectiva de sostenibilidad</t>
  </si>
  <si>
    <t>Política pública ecourbanismo y construcción sostenible en Bogotá diseñada e implementada</t>
  </si>
  <si>
    <t>Porcentaje</t>
  </si>
  <si>
    <t>Código de construcción de Bogotá con perspectiva de sostenibilidad actualizado</t>
  </si>
  <si>
    <t>Adoptar criterios de Eco urbanismo y construcción sostenibles e iniciar una experiencia piloto</t>
  </si>
  <si>
    <t>Porcentaje de criterios de ecourbanismo y construcción sostenible establecidos para los desarrollos urbanísticos</t>
  </si>
  <si>
    <t>PÁRAMOS Y BIODIVERSIDAD</t>
  </si>
  <si>
    <t>Concertar y consolidar 1 acuerdo regional económico y social en torno a los bienes y servicios ambientales y la gobernanza del agua, en Cerros Orientales y páramos de Sumapaz, Guerrero, Chingaza y Guacheneque</t>
  </si>
  <si>
    <t>Acuerdo regional económico y social en torno a los bienes y servicios ambientales y la gobernanza del agua</t>
  </si>
  <si>
    <t>Archivo SEGAE</t>
  </si>
  <si>
    <t>La adopción de criterios de ecourbanismo en los desarrollos urbanisticos permitiran un avance urbano más armónico con los recursos naturales y en el entorno. 
Además potencializa los proyectos de vivienda en condiciones adecuadas para sus residentes.</t>
  </si>
  <si>
    <t>316 - Poner en marcha un plan regional y un plan distrital frente al cambio climático</t>
  </si>
  <si>
    <t>Cambio Climático</t>
  </si>
  <si>
    <t>Políticas e instrumentos de planeación ambiental</t>
  </si>
  <si>
    <t>320-Diseñar e implementar una política pública para fomentar procesos de ecourbanismo y construcción sostenible en Bogotá que incluya estándares de construcción sostenible, un sistema de certificación de construcciones sostenibles y la actualización del Código de Construcción de Bogotá con perspectiva de sostenibilidad</t>
  </si>
  <si>
    <t>321-Adoptar criterios de Eco urbanismo y construcción sostenibles e iniciar una experiencia piloto</t>
  </si>
  <si>
    <t>Gestión del conocimiento e información ambiental</t>
  </si>
  <si>
    <t>322-Concertar y consolidar 1 acuerdo regional económico y social en torno a los bienes y servicios ambientales y la gobernanza del agua, en Cerros Orientales y páramos de Sumapaz, Guerrero, Chingaza y Guacheneque</t>
  </si>
  <si>
    <t>Archivo de gestión SPPA</t>
  </si>
  <si>
    <t>Contribuir 100% en el proceso de formulación del plan regional de adaptación y mitigación al cambio climático y liderar la ejecución de proyectos  asociados a éste, dentro del Distrito Capital</t>
  </si>
  <si>
    <t>X</t>
  </si>
  <si>
    <t>Programado</t>
  </si>
  <si>
    <t>Ejecutado</t>
  </si>
  <si>
    <t>Formular 100% el plan distrital de adaptación y mitigación al cambio climático y coordinar su puesta en marcha.</t>
  </si>
  <si>
    <t>Formular  100%  las políticas e instrumentos de planeación ambiental priorizados, así como adelantar el seguimiento a los ya existentes.</t>
  </si>
  <si>
    <t>Desarrollar el 100% el modelo de gestión intersectorial en salud ambiental para el Distrito Capital</t>
  </si>
  <si>
    <t>Desarrollar  4 estudios para determinar instrumentos económicos orientados a la protección y conservación ambiental, y apoyar la coordinación para su implementación</t>
  </si>
  <si>
    <t>Difundir a 2500 Usuarios / promedio día anual información, indicadores, estadísticas y variables ambientales a través del observatorio ambiental.</t>
  </si>
  <si>
    <t>Formular y poner en marcha 6 proyectos del plan de investigación ambiental  de Bogotá 2012-2019</t>
  </si>
  <si>
    <t>Coordinación interinstitucional para la gestión ambiental</t>
  </si>
  <si>
    <t>Fortalecer el 100% las instancias de coordinación para la gestión ambiental distrital</t>
  </si>
  <si>
    <t>Empresas vinculadas en procesos de autogestión y autorregulación</t>
  </si>
  <si>
    <t>Vincular 2500 empresas en procesos de autogestión y autorregulación como estrategia de mitigación y adaptación al cambio climático</t>
  </si>
  <si>
    <t>Ecourbanismo y construcción sostenible.</t>
  </si>
  <si>
    <t>Actualizar 100% el Código de Construcción de Bogotá con perspectiva de sostenibilidad, incluyendo estándares de construcción sostenible y un sistema de certificación de construcciones sostenibles.</t>
  </si>
  <si>
    <t>Establecer 100% los criterios de ecourbanismo y construcción sostenible a las solicitudes presentadas.</t>
  </si>
  <si>
    <t>Ciudad Región Ambiental</t>
  </si>
  <si>
    <t>Formular 4 proyectos ambientales regionales aprobados por las entidades competentes de la región, y coordinar su puesta en marcha</t>
  </si>
  <si>
    <t>0.5</t>
  </si>
  <si>
    <t>17.4</t>
  </si>
  <si>
    <t>1,CONTRIBUIR 100.00 % EN EL PROCESO DE FORMULACIÓN DEL PLAN REGIONAL DE ADAPTACIÓN Y MITIGACIÓN AL CAMBIO CLIMÁTICO Y  LIDERAR LA EJECUCIÓN DE PROYECTOS ASOCIADOS A ÉSTE, DENTRO DEL DISTRITO CAPITAL</t>
  </si>
  <si>
    <t>2,FORMULAR 100.00 % EL PLAN DISTRITAL DE ADAPTACIÓN Y MITIGACIÓN AL CAMBIO CLIMÁTICO Y COORDINAR SU PUESTA EN MARCHA.</t>
  </si>
  <si>
    <t>3,FORMULAR 100.00 % LAS POLÍTICAS E INSTRUMENTOS DE PLANEACIÓN AMBIENTAL PRIORIZADOS, ASÍ COMO ADELANTAR EL SEGUIMIENTO A LOS YA EXISTENTES</t>
  </si>
  <si>
    <t>4,DESARROLLAR 100.00 % EL MODELO DE GESTIÓN INTERSECTORIAL EN SALUD AMBIENTAL PARA EL DISTRITO CAPITAL.</t>
  </si>
  <si>
    <t>El modelo de gestión intersectorial en salud ambiental, permitirá la articulación de las acciones de las entidades distritales, tanto en gestión y control, para la implementación de la Política Distrital de Salud Ambiental.</t>
  </si>
  <si>
    <t>5,DESARROLLAR 4.00 ESTUDIOS PARA DETERMINAR INSTRUMENTOS ECONÓMICOS ORIENTADOS A LA PROTECCIÓN Y CONSERVACIÓN AMBIENTAL, Y APOYAR LA COORDINACIÓN PARA SU IMPLEMENTACIÓN.</t>
  </si>
  <si>
    <t>6,DIFUNDIR A 2,500.00 USUARIOS / PROMEDIO DÍA ANUAL INFORMACIÓN, INDICADORES, ESTADÍSTICAS Y VARIABLES AMBIENTALES A TRAVÉS DEL OBSERVATORIO AMBIENTAL</t>
  </si>
  <si>
    <t xml:space="preserve">Difundir información sobre el estado ambiental de la ciudad a más de 1000 usuarios del OAB </t>
  </si>
  <si>
    <t>7,FORMULAR Y PONER EN MARCHA 6.00 PROYECTOS DEL PLAN DE INVESTIGACIÓN AMBIENTAL DE BOGOTÁ 2012 -2019</t>
  </si>
  <si>
    <t>8,FORTALECER 100.00 % LAS INSTANCIAS DE COORDINACIÓN PARA LA GESTIÓN AMBIENTAL DISTRITAL.</t>
  </si>
  <si>
    <t>9,VINCULAR 2,500.00 EMPRESAS EN PROCESOS DE AUTOGESTIÓN Y AUTORREGULACIÓN COMO ESTRATEGIA DE MITIGACIÓN Y ADAPTACIÓN AL CAMBIO CLIMÁTICO</t>
  </si>
  <si>
    <t>El programa de gestión ambiental empresarial es una herramienta que permite que los empresarios a través de cambios tecnológicos o buenas prácticas operacionales  propendan por  el manejo eficiente de los recursos naturales y en una estrategia de mitigación y adaptación al cambio climático.</t>
  </si>
  <si>
    <t>10,DISEÑAR E IMPLEMENTAR 100.00 % LA POLÍTICA PÚBLICA PARA FOMENTAR PROCESOS DE ECOURBANISMO Y CONSTRUCCIÓN, CON ÉNFASIS EN SOSTENIBILIDAD MEDIOAMBIENTAL Y ECONÓMICA</t>
  </si>
  <si>
    <t>13,ACTUALIZAR 100.00 % EL CÓDIGO DE CONSTRUCCIÓN DE BOGOTÁ CON PERSPECTIVA DE SOSTENIBILIDAD, INCLUYENDO ESTÁNDARES DE CONSTRUCCIÓN SOSTENIBLE Y UN SISTEMA DE CERTIFICACIÓN DE CONSTRUCCIONES SOSTENIBLES</t>
  </si>
  <si>
    <t>11,ESTABLECER 100.00 % LOS CRITERIOS DE ECOURBANISMO Y CONSTRUCCIÓN SOSTENIBLE A LAS SOLICITUDES PRESENTADAS.</t>
  </si>
  <si>
    <t>12,FORMULAR 4.00 PROYECTOS AMBIENTALES REGIONALES APROBADOS POR LAS ENTIDADES COMPETENTES DE LA REGIÓN, Y COORDINAR SU PUESTA EN MARCHA.</t>
  </si>
  <si>
    <t xml:space="preserve">Desarrollo y priorización de estudios para determinar fortalecimiento y formulación de Instrumentos Económicos Ambientales </t>
  </si>
  <si>
    <t>Administración y gestión integral de las plataformas y bases de datos del Observatorio Ambiental del Distrito Capital.</t>
  </si>
  <si>
    <t>Realizar investigación en sistemas urbanos de drenaje sostenible, pilotos, lineamientos técnicos, seguimiento y  monitoreo.</t>
  </si>
  <si>
    <t>Gestionar o dar continuidad a los convenios y/o acuerdos institucionales requeridos para la implementación de los proyectos del Plan de Investigación Ambiental</t>
  </si>
  <si>
    <t>Fortalecimiento de la coordinación interinstitucional a través de la Comisión Intersectorial para la Sostenibilidad, la Protección Ambiental, el Ecourbanismo y la Ruralidad CISPAER, y la participación de la Entidad en otras comisiones intersectoriales del D.C.</t>
  </si>
  <si>
    <t>Fortalecimiento de las instancias ambientales de coordinación interinstitucional del Distrito Capital.</t>
  </si>
  <si>
    <t>Seguimiento a 500 empresas en procesos de autogestión y autorregulación del  Programa de Gestión Ambiental Empresarial, en el marco del Proyecto de planeación ambiental con visión  regional para la adaptación y mitigación  al cambio climático en el Distrito Capital</t>
  </si>
  <si>
    <t>Diseñar y poner en marcha el 100% las políticas públicas de ecourbanismo y construcción sostenible y actualizar el código de construcción de Bogotá.</t>
  </si>
  <si>
    <t>Atender el 100% de las solicitudes de determinantes de ecourbanismo en los instrumentos de planeamiento.</t>
  </si>
  <si>
    <t xml:space="preserve">Gestión (visitas, reuniones, talleres, conversatorios) con los diferentes actores de la región </t>
  </si>
  <si>
    <t xml:space="preserve">Poner en marcha conjuntamente con actores de la región, proyectos ambientales de carácter regional, representados tanto en acciones concretas en el territorio como en la formulación de instrumentos que faciliten la toma de decisiones ambientales.  </t>
  </si>
  <si>
    <t xml:space="preserve">Distrito mas el área Rurall </t>
  </si>
  <si>
    <t xml:space="preserve">Magnitud </t>
  </si>
  <si>
    <t xml:space="preserve">DISTRITO CAPITAL </t>
  </si>
  <si>
    <t>NO IDENTIFICA GRU´POS ETNICOS</t>
  </si>
  <si>
    <t>TODOS LOS GRUPOS</t>
  </si>
  <si>
    <t xml:space="preserve">Recursos </t>
  </si>
  <si>
    <t>Formular 100% el plan distrital de adaptación y mitigación al cambio climático y coordinar su puesta en marcha</t>
  </si>
  <si>
    <t>Distrital</t>
  </si>
  <si>
    <t>Fortalecer 100% las instancias de coordinación para la gestión ambiental distrital</t>
  </si>
  <si>
    <t xml:space="preserve"> </t>
  </si>
  <si>
    <t>Diseñar e implementar 100% la política pública para fomentar procesos de ecourbanismo y construcción, con enfasis en sosteniblidad medioambiental y económica.</t>
  </si>
  <si>
    <t>Chapinero</t>
  </si>
  <si>
    <t>REGIONAL</t>
  </si>
  <si>
    <t>Ninguno</t>
  </si>
  <si>
    <t>NA</t>
  </si>
  <si>
    <t>NINGUNO</t>
  </si>
  <si>
    <t xml:space="preserve">Ninguno </t>
  </si>
  <si>
    <r>
      <t xml:space="preserve">5, PONDERACIÓN HORIZONTAL AÑO: </t>
    </r>
    <r>
      <rPr>
        <b/>
        <u/>
        <sz val="10"/>
        <rFont val="Arial"/>
        <family val="2"/>
      </rPr>
      <t>2015</t>
    </r>
  </si>
  <si>
    <t>Participación en la formulación y puesta en marcha  de un proyecto asociado al plan regional integral de  Cambio Climático con entidades nacionales, regionales y distritales y  participar en iniciativas regionales y nacionales asociadas a  a Cambio climático de acuerdo a invitaciones o requerimientos de otras entidades</t>
  </si>
  <si>
    <t>Coordinación de la puesta en marcha del Plan Distrital de Adaptación y Mitigación a la Variabilidad y al Cambio Climático</t>
  </si>
  <si>
    <t>Formulación y seguimiento de políticas y/o instrumentos de planeación ambiental priorizados</t>
  </si>
  <si>
    <t>Seguimiento y evaluación del PACA Distrital Bogotá Humana</t>
  </si>
  <si>
    <t>Seguimiento a los Planes Institucionales de Gestión Ambiental -PIGA y formulación de indicadores de ecoeficiencia de las entidades distritales</t>
  </si>
  <si>
    <t>Coordinar la puesta en marcha de la implementación del Modelo de Gestión Intersectorial de Salud Ambiental</t>
  </si>
  <si>
    <t xml:space="preserve">Formulacion y desarrollo de 1 proyecto de investigacion </t>
  </si>
  <si>
    <t>Vinculación de 850 empresas en procesos de autogestión y autorregulación del  Programa de Gestión Ambiental Empresarial, en el marco del Proyecto de planeación ambiental con visión  regional para la adaptación y mitigación  al cambio climático en el Distrito Capital</t>
  </si>
  <si>
    <t>Cumplimiento de la sentencia río Bogotá</t>
  </si>
  <si>
    <t>x</t>
  </si>
  <si>
    <t>Implementación de la Política Pública de Ecourbanismo y Construcción Sostenible y su plan de acción, en trabajo conjunto con SDP  y SDHT.</t>
  </si>
  <si>
    <t>Implementación del  programa de BOGOTÁ CONSTRUCCIÓN SOSTENIBLE</t>
  </si>
  <si>
    <t>El Plan Distrital de Adaptación y Mitigación a la Variabilidad y al Cambio Climático, establecerá las acciones que el Distrito deberá implementar para minimizar y adaptarse a los efectos generados por estos fenómenos .</t>
  </si>
  <si>
    <t xml:space="preserve">
SEGUIMIENTO Y FORMULACIÓN DE POLÍTICAS E INSTRUMENTOS DE PLANEACIÓN AMBIENTAL: La formulación y seguimiento de políticas e instrumentos de planeación ambiental, permite a la autoridad ambiental y a los actores del Sistema Ambiental de Bogotá, el logro de los retos de sostenibilidad en la ciudad.
PACA: Hacer visible en términos presupuestales y descriptivos la gestión ambiental que realizan en el Distrito Capital  las entidades del SIAC.
PIGA: El PIGA contribuye al cumplimiento de los objetivos de ecoeficiencia del PGA, a través  de la implementación por parte de las entidades distritales,  de prácticas ambientales que aporten a la calidad ambiental, al uso ecoeficiente de los recursos y a la armonía socio ambiental de Bogotá.
PMA: Con la formulación de estos instrumentos de Planeación Ambiental, se logra orientar la  gestión, hacia la recuperación y conservación de las áreas protegidas del Distrito Capital.</t>
  </si>
  <si>
    <t>Informes mensuales del convenio 594 de 2015 (COLNODO). Portal http://oab.ambientebogota.gov.co, estadísticas del OAB en http://oab.ambientebogota.gov.co/stats</t>
  </si>
  <si>
    <t>Archivo de gestión DPSIA Y SPPA</t>
  </si>
  <si>
    <t>Consolidación de una visión regional que gira en torno a acciones sectoriales apuntando a aspectos relacionados con sostenibilidad ambiental, seguridad y soberanía alimentaria, infraestructura para la conectividad, desarrollo económico, y cooperación técnica recíproca.
Fortalecimiento de la base de conocimiento y de los mecanismos de integración, coordinación y armonización de instrumentos de planeación regional, que tengan incidencia en la toma de decisiones sobre la ordenación territorial. 
Se han venido adelantando acciones de interlocución y trabajo conjunto entre diferentes actores de orden distrital y regional, y  cuya continuidad en el tiempo permitirá la concreción de importantes acuerdos regionales ambientales.</t>
  </si>
  <si>
    <t>Actas de reunión o listados de asistencia 
Formatos de Asistencia Técnica reciproca 
Documentos técnicos de base.
Comunicaciones oficiales tanto internas como externas.</t>
  </si>
  <si>
    <t>Archivo de Gestión de la DPSIA y SEGAE</t>
  </si>
  <si>
    <t>Ninguna</t>
  </si>
  <si>
    <t>NINGUNA</t>
  </si>
  <si>
    <t>La política pública de Ecourbanismo y Construcción sostenible permitirá establecer una herramienta de planificación acertada del territorio y sus recursos naturales, además se convierte en una estrategia de mitigación y adaptación al cambio climático.</t>
  </si>
  <si>
    <t>La adopción de criterios de ecourbanismo en los desarrollos urbanísticos permitirá un avance urbano más armónico con los recursos naturales y en el entorno.  Además potencializa los proyectos de vivienda en condiciones adecuadas para sus residentes.</t>
  </si>
  <si>
    <t>El plan regional constituye una apuesta comun entre los diferentes actores que integran la región capital, Bogotá Cundinamarca, para prevenir, mitigar y enfrentar los problemas asociados al cambio climatico.</t>
  </si>
  <si>
    <t xml:space="preserve">Archivo de gestión DPSIA </t>
  </si>
  <si>
    <t>Mejor calidad de vida al poder realizr construcciones sostenibles, al montarse en un taxi eléctrico y en la medida en que el plan de Adaptación se implemente beneficiará a todos los habitantes de la ciudad porque cada acción impacta en mejor calidad de vida y mejor ambiente para vivir</t>
  </si>
  <si>
    <t>PLAN REGIONAL: Se ha apoyado a la RAPE-Región Central en la formulación del proyecto  "modelo de gestión interinstitucional de cambio climático" que integrará todos los socios de la Región Central y que tendrá como componentes: (1) la conformación de la infraestructura de información espacial sobre cambio climático para la Región Central y (2) el observatorio de cambio climático para la Región Central. Se realizó una reunión entre la RAPE y la Dirección de Gestión Ambiental con el propósito de retroalimentar los avances de la RAPE en la formulación del modelo de PSA  para la Región Central.
PLAN DISTRITAL: Se discutió, ajustó y validó el "Plan Distrital de Adaptación y Mitigación al Cambio Climático para Bogotá, 2015-2038 con visión al 2050" con expertos temáticos, representantes de entidades del Distrito, universidades, organizaciones sociales y comunidad en las localidades. Se presentó en instancias consultivas como la Mesa Técnica Interinstitucional de Cambio Climático, Consejo Consultivo de Gestión del Riesgo y Cambio Climático, Comité Sectorial Ambiental y Consejo Distrital de Gestión del Riesgo y Cambio Climático. El Plan comprende los objetivos de mitigación y de adaptación al cambio climático para la ciudad y los programas y líneas de acción para su ejecución (plan de acción). Fue presentado a la ciudad en el marco del Encuentro de las Américas frente al Cambio Climático .
Por solicitud del Alcalde Mayor de Bogotá (23/12/2015), se realizó la integración con el Plan Distrital de Gestión de Riesgos formulado por el IDIGER, generando un nuevo documento (PDGR-CC). Se elaboró el Proyecto de Acuerdo para aprobación del PDGR-CC  en sesiones del Consejo Distrital de Gestión de Riesgos y Cambio Climático del mes de diciembre de 2015.
Para promover la puesta en marcha del Plan, se lideró continuamente el desarrollo de la Campaña Distrital “Con el Cambio Climático, todo cambia”, proceso interinstitucional  que facilitó la ideación y puesta en marcha de eventos que ayudaron a empoderar actores estratégicos de la ciudad.</t>
  </si>
  <si>
    <t xml:space="preserve">
El plan regional constituye una apuesta comun entre los diferentes actores que integran la región capital, Bogotá Cundinamarca, para prevenir, mitigar y enfrentar los problemas asociados al cambio climatico.
El Plan Distrital de Adaptación y Mitigación a la Variabilidad y al Cambio Climático, establece las acciones que el Distrito deberá implementar para minimizar y adaptarse a los efectos generados por estos fenómenos .</t>
  </si>
  <si>
    <t>Se concertó entre la SDA, SDP y SDHT , la estrategia para la conformación de la Mesa de Ecourbanismo y Construcción Sostenible - MECS de la Comisión intersectorial para la sostenibilidad, la protección ambiental, el ecourbanismo y la ruralidad del D.C. - CISPAER y el contenido del reglamento de la mesa, que fue aprobado en la CISPAER celebrada el 25 de marzo de 2015.
Se validaron las metas de impacto y de resultado, indicadores de resultado y líneas base a nivel distrital del Plan de Acción de la Política Pública de Ecourbanismo y Construcción Sostenible – PPECS con el CCCS  (02/07/2015). Se remitieron mediante oficio 2015EE145977, las observaciones realizadas por la SDA sobre las metas de impacto y de resultado del Plan de Acción de la PPECS. Los días 22 y 29/07/2015 y el día 04/08/2015, se realizaron mesas de trabajo entre la SDP, SDHT y SDA para la revisión de las metas de impacto y de resultado del Plan de Acción de la PPECS; se articularon las metas del Plan de Acción de la Política Publica de Ecourbanismo y Construcción Sostenible y el Plan Distrital de Cambio Climático (05/08/2015). El día 12/08/2015 la SEGAE asistió a la comisión permanente del Código de la Construcción Sostenible, en la cual se socializó a CAMACOL los avances del Plan de Acción de la PPECS. Se desarrolló la Segunda Mesa de Ecourbanismo y Construcción Sostenible, donde se realizó la revisión de las metas del Plan de Acción de la PPECS (14/09/2015). Se realizó el evento de socialización del Plan de Acción de la PPECS y los avances en construcción sostenible, en el marco de encuentro del clima (22/09/2015).
Se participó de la tercera sesión de la Mesa de Ecourbanismo y Construcción Sostenible en el marco de la CISPAER (15/12/2015), se realizó mesa de trabajo de priorización de los proyectos del Plan de Acción de la PPECS (Acta 344 SEGAE) y la SDP emitió la Resolución 1319 del 11 de noviembre de 2015 “Por la cual se adopta el Plan de Acción de la Política Publica de Ecourbanismo y Construcción Sostenible de Bogotá, Distrito Capital 2014 - 2024”.</t>
  </si>
  <si>
    <t xml:space="preserve">Matrices de trabajo,  
   Presentaciones, Relatorias,
  Listado de asistencia a Reuniones y memorandos </t>
  </si>
  <si>
    <t xml:space="preserve">Se han emitido lineamientos  al Plan Parcial de desarrollo Hacienda San Antonio; Planes Directores del Parque Zonal Villa Javier, Carmel Club Campestre, Parque Zonal Veraguas, Parque PTAR Cortijo, Parque Urbanización la Felicidad, Urbanización El Ensueño, Círculo de suboficiales Fuerzas Militares; Plan Parcial de Renovación Urbana “Bavaria Av Boyacá”, San Bernardo I Etapa, Barrio Los Olivos; lineamientos a las Zonas verdes Plan parcial de desarrollo Triangulo de Fenicia, ocupación espacio Público Plan Parcial de Renovación Urbana San Victorino – Monoriel y viabilidad concepto triangulo de Bavaria; Planes de Implantación Hospital Aranjuez, Centro Comercial Gran Plaza El Ensueño, Hilanderías, Centro Comercial Iberia; Concepto de modificación del Plan Parcial La Felicidad, 7 Conceptos de compatibilidad de uso de vivienda en área restringida; Lineamientos patios permanentes Sistema Integrado de Transporte Publico - SITP, como son: Juan Bosco, Verbena, Alameda, Gaviotas, Margaritas; lineamientos al proyecto de vivienda Arboleda Santa Teresita de la SDH, 47 tramos viales Barrio Villa Rosita – USME, Gran Yomasa y el parque de la Urbanización El Caracol - proyectos CVP, Ecobarrios Villa Rosita y Violeta, andenes de la Caja de Vivienda Popular y 1 solicitud de Caja de Vivienda Popular con 336 tramos de diferentes localidades; Lineamientos diseños de Paisajismo y Urbanismo Primera Línea del Metro de Bogotá; ampliación del puente peatonal de Guadua de la Calle 80, Edificio Multimodal Cabrera; 46 Legalizaciones de barrios, ejm: Linterama, Calvo Sur (La Gallera), Calvo Sur I, Calvo Sur II, Los Alpes la Esperanza, El Manantial, Bosques de Bellavista, El Mirador 3, Juan Rey La Flora, San Martin de Porres Sector III Y IV, La Isla Barrio El Paraíso, Arauquita II, Sagrada Familia II Sector, Los Ángeles, Villa Neira y Buena Vista Sur Orienta y en las localidades Usaquén, Ciudad Bolívar, Fontibón, San Cristóbal, Usme, Suba, Rafael Uribe por solicitud de la Secretaría Distrital de Hábitat; doce (12) Regularizaciones de barrios: Salitre I, Miami, El Carmen vereda el Rincón, Gibraltar I y II, Juan José rondón, Domingo liam II sector y condominio el bosque, Palermo sur, Buenos aires, San Blas II sector, El portal II, El portal y La paz (el cebadal); y se realizó la revisión de 125 diseños paisajísticos de futuros parques y zonas verdes de la ciudad. </t>
  </si>
  <si>
    <r>
      <rPr>
        <b/>
        <sz val="12"/>
        <rFont val="Arial"/>
        <family val="2"/>
      </rPr>
      <t>Acuerdo Regional Ambiental - Páramos y Biodiversidad</t>
    </r>
    <r>
      <rPr>
        <sz val="12"/>
        <rFont val="Arial"/>
        <family val="2"/>
      </rPr>
      <t xml:space="preserve"> : Junto con el grupo de Ruralidad de la Subdirección de Ecosistemas y Ruralidad de la SDA, se realizó la articulación con la EAB ESP y sus acciones  en el territorio rural de Sumapaz dentro del marco del Proyecto de conservación, restauración y uso sostenible de los Páramos, con el fin de complementar las acciones que realiza la SDA en torno al Ordenamiento Ambiental Predial y el proceso de Reconversión de los Sistemas Productivos para el beneficio de la familia campesina, la protección del recurso hídrico, la biodiversidad y el suelo. Para ello, se ha acompañado al contratista de la EAB ESP  en el proceso de identificación de predios vinculados  por la SDA en la cuenca del Rio Blanco en la localidad de Sumapaz, (Veredas Las Ánimas, Las Auras, Nazareth, Las Palmas, Los Ríos, Raizal y Laguna Verde). Por otra parte, se realizó el reporte de seguimiento de la contrapartida de la SDA al proyecto de conservación, restauración y usos sostenible de los Páramos, cuyo objeto contractual es “Establecer acciones para el afianzamiento del modelo de gestión ambiental orientado a la reconversión productiva y recuperación ambiental de áreas prioritarias rurales y áreas abastecedoras de acueductos veredales de la cuenca del Tunjuelo". Así mismo se revisó el proyecto "Implementación de acciones de conservación y restauración de los complejos de páramo, bosque alto-andino y servicios ecosistémicos de la Región Central",  el cual está siendo desarrollado por la Región Administrativa de Planeación Especial Región Central (RAPE), institución encargada para gestionar la segunda fase del proyecto "Conservación, restauración y uso sostenible de los servicios ecosistémicos del territorio comprendido entre los páramos de Guacheneque, Guerrero, Chingaza, Sumapaz, los cerros orientales de Bogotá y su área de influencia" .</t>
    </r>
  </si>
  <si>
    <t xml:space="preserve">Se ha apoyado a la RAPE - Región Central en la formulación del proyecto "modelo de gestión interinstitucional de cambio climático" que integrará todos los socios de la Región Central y que tendrá como componentes: (1) la conformación de la infraestructura de información espacial sobre cambio climático para la Región Central y (2) el observatorio de cambio climático para la Región Central. Se realizó una reunión entre la RAPE y la Dirección de Gestión Ambiental con el propósito de retroalimentar los avances de la RAPE en la formulación del modelo de PSA para la Región Central. 
Teniendo en cuenta que uno de los proyectos del Plan Regional Integral de Cambio Climático es el mantenimiento y mejoramiento de cuerpos y cursos de agua para la regulación hídrica y disminución de estrés hídrico, desde la DPSIA se ha apoyado el seguimiento a los proyectos de inversión local en los espacios del agua en las diferentes localidades del distrito; además de apoyar la coordinación de los proyectos de espacios del agua que realizan otras instituciones. Como resultados del programa distrital de recuperación de los espacios del agua, se han recuperado 93 ha de humedales y se han intervenido 55 km de quebradas. </t>
  </si>
  <si>
    <t xml:space="preserve">"Se discutió, ajustó y validó el ""Plan Distrital de Adaptación y Mitigación al Cambio Climático para Bogotá, 2015-2038 con visión al 2050"", con expertos temáticos, representantes de entidades del Distrito, universidades, organizaciones sociales y comunidad en las localidades. Se presentó en instancias consultivas como la Mesa Técnica Interinstitucional de Cambio Climático, Consejo Consultivo de Gestión del Riesgo y Cambio Climático, Comité Sectorial Ambiental y  Consejo Distrital de Gestión del Riesgo y Cambio Climático. El Plan comprende los objetivos de mitigación y de adaptación al cambio climático para la ciudad y los programas y líneas de acción para su ejecución (plan de acción). Los objetivos y metas de mitigación y adaptación al cambio climático del Plan, fueron presentados a la ciudad en el marco del Encuentro de las Américas frente al Cambio Climático.  
Por solicitud del Alcalde Mayor de Bogotá (23 de noviembre de 2015), se realizó la integración de este Plan, con el Plan Distrital de Gestión de Riesgos formulado por el IDIGER, generando el Plan Distrital de Gestión de Riesgo y Cambio Climático para Bogotá 2015-2050 (PDGR-CC). Este Plan, incluyendo las metas y objetivos fueron aprobados por el Consejo Distrital de Gestión de Riesgo, mediante Acuerdo 02 del 22 de diciembre de 2015 y adoptado mediante Decreto No. 579 del 22 de Diciembre de 2015. EL PDGR-CC, es el instrumento de planificación y de gestión del Sistema Distrital de Gestión de Riesgos y Cambio Climático, que orienta su actividad y genera sinergia con los demás procesos del ordenamiento ambiental, territorial y de desarrollo en el Distrito. 
Para promover la puesta en marcha del Plan Distrital de Cambio Climático, se lideró continuamente el desarrollo de la Campaña Distrital “Con el Cambio Climático, todo cambia”. Con la Secretaría Distrital de la Mujer se llevó a cabo un trabajo participativo con grupos focales, para incluir el enfoque diferencial de género en el Plan Distrital de Cambio Climático." 
</t>
  </si>
  <si>
    <t xml:space="preserve">Política Distrital de Protección y Bienestar Animal: se formuló la Política (Adoptada mediante Decreto 242 de 2015), la cual se ha socializado en diferentes escenarios.  Se consolidó el Plan de Acción y se inició su implementación.
Plan Distrital de Silvicultura, Zonas Verdes y Jardines: se cuenta con documento consolidado del Plan y propuesta de Decreto de adopción .
Política de Humedales del Distrito Capital: se terminó formulación participativa del Plan de Acción de la Política, proceso liderado por la SDA, con participación del JBB, EAB y miembros de la comunidad. Elaboración Proyecto Resolución para adopción  
Política de Ecourbanismo y Construcción Sostenible: se conformó y dio inicio a la mesa de ecourbanismo y construcción sostenible de CISPAER. Plan de Acción de la Política adoptado mediante Resolución de la SDP .
Política de Producción Sostenible: se encuentra en ajustes técnicos el documento final de ajuste de esta Política.
Planes de manejo ambiental: se adelantó el proceso contractual SDA-CM-053-2015  para la formulación participativa de los PMA de los Parques Ecológicos Distritales de Humedal El Salitre, Tunjo y La Isla, el cual se encuentra en etapa de adjudicación.   
Plan de Consolidación de la Estructura Ecológica Principal: se formuló el Plan con su respectiva cartografía de soporte. Definición de programas para su implementación. 
Gestión de Riesgos: Se participó en formulación del Plan Estratégico del Sistema de Drenaje Pluvial Sostenible. Se consolidaron los parámetros del IBOCA  en la formulación del Sistema de Alertas Tempranas por Calidad del Aire en Bogotá, SATB- aire.
Planes Ambientales Locales - PAL: 20 PAL adoptados formalmente por Decretos Locales.  Lineamientos actualización del Diagnóstico Ambiental en 20 localidades . Asesoría a Alcaldías Locales para cargue de la información PAL en STORM.
PACA: Seguimiento al PACA Distrital; 20 entidades distritales realizaron inversión ambiental de $ 701.604.851.310 en 2014 y $ 299.040.045.764 en el 1er semestre 2015. Se realizó seguimiento y retroalimentación al Módulo PACA del Observatorio Ambiental de Bogotá, el cual cuenta con 26 indicadores. Propuesta ajuste PACA Distrital
PIGA: Se realizaron 60 reuniones de orientación a las entidades distritales para la implementación del PIGA, se elaboraron 73 informes y 30 documentos PIGA. Revisión 30 planes de acción. Elaboración Documento Programa Distrital de Compras Verdes. Capacitación “Cálculo de Huella de Carbono Corporativa y Cambio Climático” a las entidades distritales. Informe de Gestión PIGA 2012-2016. Publicación indicadores 2014.
</t>
  </si>
  <si>
    <t xml:space="preserve">Durante la vigencia 2015 para la implementación del Modelo de Gestión Intersectorial de Salud Ambiental, se realizaron las siguientes actividades:
1. Funcionamiento permanente de los espacios de coordinación interinstitucional: 
a. Mesa de Salud Ambiental de la CISPAER, con modificación del reglamento interno, definición de plan de acción y de los proyectos prioritarios para la vigencia 2015.
b. Mesa Distrital de Salud Ambiental del Consejo Consultivo de Ambiente, con la definición de plan de acción y la discusión de un proyecto prioritario para la vigencia 2015, el cual no logró concertación.
Participación en el Encuentro Nacional de Consejos Territoriales de Salud Ambiental - COTSA, organizado por la  Comisión Técnica Nacional para la Salud Ambiental - CONASA, presentando la experiencia de Bogotá.
2. Seguimiento a los instrumentos de gestión de la Política Distrital de Salud Ambiental: 
a. Planes de acción por línea de intervención de la Política.
b. Planes de acción Local de Salud Ambiental en las 20 localidades del D.C.
3. Desarrollo del Sistema de Alertas Tempranas en el componente de Aire, así como la definición del Índice Bogotano de Calidad del Aire - IBOCA. 
4. Coordinación interinstitucional permanente tanto a nivel distrital como nacional.
a. Revisión y retroalimentación por parte del Distrito Capital de la Política Integral de Salud Ambiental, formulada por el Ministerio de Salud y Protección Social, el Ministerio de Ambiente y el Departamento Nacional de Planeación.
b. Implementación de la metodología "PASE a la equidad", para la armonización del Plan Decenal de Salud con el Plan Distrital de Desarrollo Bogotá Humana. Este proceso fue desarrollado en conjunto entre las entidades distritales y el Ministerio de Salud y Protección Social.
c. Suscripción del Convenio de cooperación 1353 de 2015 entre la Secretaría Distrital de Salud y la Secretaría Distrital de Ambiente, cuyo objeto es "Aunar esfuerzos entre la Secretaría Distrital de Ambiente y la Secretaría Distrital de Salud, para articular el desarrollo de acciones de cooperación técnica e investigativa, como parte de las estrategias de implementación  de la Política Distrital de Salud Ambiental  y del Plan Decenal de Descontaminación del Aire para Bogotá –PDDAB".
</t>
  </si>
  <si>
    <t xml:space="preserve">1. DESCUENTO PREDIAL PARA CONSTRUCCIONES SOSTENIBLES - PRECO: Se realizó formulación del estudio soporte del instrumento, el cual fue revisado y aprobado por la SHD, y se presentó directamente al Concejo como proyecto de acuerdo, dentro de la modernización tributaria- Acuerdo No. 224 de 2014. El proyecto no fue aprobado en el concejo, pero el estudio se actualizó a Diciembre de 2015, para una posterior implementación, teniendo en cuenta que ya tiene el visto bueno de Hacienda Distrital.
2. PLAN DE ASCENSO TECNOLÓGICO-PEV: Con la Res.1016/2014 , se reglamentó y consolidó la incorporación de PEV en los buses Híbridos y Eléctricos, se ha venido realizando el seguimiento y ajuste al mismo, que identifica las ganancias de los operadores con el incentivo y cuantos buses se han venido incorporando a la flota actual del SITP. Ejecuta la Subdirección de Calidad del Aire, Auditiva y Visual, quien ha manifestado la necesidad de actualización frente a las vigencias de los permisos. 
3. INCENTIVO PARA LA RESERVA REGIONAL PRODUCTORA - PROTECTORA THOMAS VAN DER HAMMEN: Se han iniciado acercamientos con los propietarios de predios dentro de la reserva y se espera en el 2016, contar con todos los instrumentos  diseñados para su aplicación, acorde al Plan de Manejo establecido por la CAR (Acuerdo 024 de 2014.
4. Desarrollo de estudio  en el marco del Convenio 016 de 2012 con la Universidad Nacional , el cual entrega dos posibles instrumentos económicos: domiciliaria de residuos y manejo de Escombros- dejando el proceso en revisión para viabilizar su factibilidad y aplicabilidad, avance que depende de los acuerdos y otros estudios desarrollados por otras instituciones.
OTROS ESTUDIOS:
*Pago por Servicios Ambientales: Convenio 1309/12 suscrito con Patrimonio Natural. Se recibieron los resultados finales del estudio y el plan de esquema piloto donde se da prioridad a microcuencas dentro de la cuenca media del río Tunjuelo. Se ha realizado acompañamiento a la DGA en el tema.
*Estudios para la Tasa por contaminación puntual de fuentes móviles, el cual va acorde con las necesidades del Plan Nacional de Desarrollo.
*Estudios iniciales para determinar costos evitados en reciclaje de llantas y aceites de cocina, los cuales están en línea base para ser complementados e implementados a futuro.
</t>
  </si>
  <si>
    <t>Archivo de Gestion de la DPSIA</t>
  </si>
  <si>
    <t xml:space="preserve">OAB: El Observatorio Ambiental de Bogotá-OAB fue ganador de los Premios a la Excelencia en la Innovación de Gobierno en Línea (ExcelGEL) 2015, que realiza el Ministerio de las TIC desde el 2010. La plataforma obtuvo el reconocimiento en la categoría  “TIC para Gobierno Abierto”.  Este premio brinda un reconocimiento a los proyectos, organizaciones y actores del sector público y privado que contribuyen a la modernización del Estado y sus servicios a través de las Tecnologías de la Información y la Comunicación (TIC).
"Con corte al cuarto trimestre de 2015, el OAB  tuvo en promedio 1.726 visitas diarias, con 1.021 visitas en enero, 1.565 en febrero, 1.785 en marzo, 2255 en abril, 1833 en mayo, 1437 en junio, 1552 en julio, 2018 en agosto, 2053 en septiembre. 2086 octubre, 1951 en noviembre, 1158 en diciembre. Se encuentran publicados 447 indicadores disponibles en el Observatorio, con nivel de actualización de 99,11%.
Así mismo, se adelantaron capacitaciones de administración y actualización de indicadores a 48 servidores de la SDA y del SIAC con 25,06 horas efectivas de dedicación. Se adelantó el proceso de acompañamiento en la actualización de los indicadores y  difusión de los objetivos  a 1369 servidores con  264,3 horas efectivas de dedicación.
Fueron atendidas 291 solicitudes de información realizadas por la comunidad. En el módulo de documentos e investigaciones se ingresaron 280 documentos y se publicaron. Así mismo, se adelantaron 7 foros virtuales y 10 boletines, se elaboraron 549 notas para publicación en el módulo de observatorio con la comunidad, 106 notas para boletín virtual, información para la difusión en redes sociales y en las pantallas de la SDA. 663 personas registradas en el OAB.
ORARBO: A partir del sitio del Observatorio Ambiental de Bogotá – OAB – oab.ambientebogota.gov.co, se desarrolló un piloto del ORARBO, basado en el documento de conceptualización y análisis. Se realizó la revisión de la ficha metodológica de los indicadores y se migraron del OAB los metadatos de indicadores que son relevantes para el ORARBO. A la fecha el ORARBO cuenta con 49 indicadores en proceso de construcción  (ver http://orarbo.co/admin/), los cuales ya se encuentran disponibles en http://orarbo.co/es/todos-los-indicadores. Cuenta con 45 documentos, la mayoría obtenidos desde el Observatorio Ambiental de Bogotá, relacionados con aspectos de la sentencia. Se incorporaron 23 actores relacionados con la sentencia. Se han publicado 6 notas en El Observatorio con la Comunidad.
</t>
  </si>
  <si>
    <t xml:space="preserve">INDICADORES DE CAMBIO CLIMÁTICO: Se avanzó en la identificación de la línea base para 4 ciudades firmantes de la Declaración de Bogotá-2012. Se realizó trabajo con el Centro Internacional de Innovación y Desarrollo Territorial-CESVITER para consolidar la línea base de los indicadores para Bogotá. Se avanzó en la propuesta metodológica y conceptual para el planteamiento de los indicadores en coordinación con las entidades distritales, regionales y nacionales. Se realizó diagnóstico y desarrollo de la metodología para la construcción de indicadores de mitigación y adaptación al cambio climático. Se avanzó en la construcción de 1a propuesta de indicadores adaptados a las políticas e instrumentos de Planeación local. 
PROYECTO DE APROVECHAMIENTO Y/O TRATAMIENTO DE RESIDUOS ORGÁNICOS Y ESCOMBROS: Recibimos el aval para el proyecto por parte del Departamento de Planeación Nacional (DNP) y la Agencia Presidencial de Cooperación (APC), se reiteró al BID la necesidad de atender este asunto dada la particular coyuntura con el relleno sanitario y la reciente emergencia ambiental ocurrida por un deslizamiento.
SISTEMAS URBANOS DE DRENAJE SOSTENIBLE-SUDS: Se continúa en el desarrollo de la investigación de las tipologías y/o tecnologías de SUDS que más se adapten a las condiciones de la ciudad de Bogotá D.C. Se ha recibido a satisfacción el 1er producto: Estudio de los antecedentes e información de las tecnologías y/o tipologías de SUDS existentes. Se elaboró el 2o producto: Informe sobre la investigación y desarrollo de las tecnologías y/o tipologías de SUDS que más se adapten a la problemática de la escorrentía pluvial urbana en la ciudad de Bogotá. Se avanzó en la tercera actividad: elaboración de los diseños de ingeniería de detalle de 6 pilotos de SUDS y guías técnicas de diseño y construcción y monitoreo de estas 6 tipologías consideradas idóneas para la ciudad. Identificación, selección y descripción de sitios para los pilotos de SUDS.
</t>
  </si>
  <si>
    <t>El BID ha reiterado su interés en financiar el proyecto, aunque han expresado que los recursos de cooperación técnica de la vigencia de 2015 ya se agotaron,</t>
  </si>
  <si>
    <t>Que el proyecto sea presentado de nuevo en el mes de enero para recibir recursos de la vigencia del 2016"</t>
  </si>
  <si>
    <t>Se visibiliza la actividad y gestión de la SDA ante organismos internacionales.
Se coordinan actividades para productos de interés interinstitucional e impacto de ciudad.
Bogotá contará con una batería de indicadores síntesis que le permiten realizar seguimiento y evaluación a los procesos de mitigación y adaptación al cambio climático.</t>
  </si>
  <si>
    <t xml:space="preserve">"La 1a sesión de la CISPAER incluyó en la agenda la socialización de la Política de Ecourbanismo y Construcción Sostenible; la aprobación del reglamento de la Mesa temática y la aprobación de la modificación al reglamento de la Mesa de Salud Ambiental. La 2a sesión incluyó temas como el Modelo y el Índice de Calidad del Aire; el seguimiento a la Sentencia del Río Bogotá y la socialización de la Cumbre del Clima. En la 3a sesión se presentó el Plan de Acción de la Política de Protección y Bienestar Animal; la agenda ambiental de la RAPE y el Plan de Acción y las metas de la Política de Ecourbanismo y Construcción Sostenible. En la 4a sesión se incluyeron temas como el Plan de Manejo Ambiental de la franja de adecuación de la Reserva Forestal Oriental de Bogotá; el Sistema de Alertas Tempranas; y el seguimiento a la Política de Ruralidad.
Elaboración del reglamento de la Mesa de Protección y Bienestar Animal PyBA; Consejo Consultivo y Comisión Intersectorial de Gestión de Riesgos y Cambio Climático; Comité Sectorial de Ambiente. Para la Mesa PyBA, se inició la conformación de organizaciones animalistas y representantes locales. Se llevó a cabo la instalación, elaboración del plan de acción y política formulada de la Mesa. Se elaboraron lineamientos para la creación de los Consejos Locales de PyBA y se remitieron a las localidades. En la Mesa de Humedales se elaboró y adoptó el Plan de Acción de la Política. Se coordinó con el IDIGER la elección del representante de ONG al Consejo Consultivo de Gestión de Riesgos y Cambio Climático. Se presentaron instrumentos como el Plan de Gestión de Riesgos y el Plan de Adaptación y Mitigación al Cambio Climático.
Se participó en las seis sesiones convocadas por el Consejo Distrital de gestión del riesgo y cambio climático durante el 2015, en la cual se aprobó el plan de inversiones del FONDIGER, se determinaron las líneas gruesas del Plan de Cambio Climático, se fusionó el Plan de cambio Climático con el de Gestión del Riesgo, logrando aprobación del Plan Distrital de Gestión del Riesgo en sesión del 22 de Diciembre de 2015. 
Se participó de las sesiones ordinarias y extraordinarias del Consejo Consultivo Distrital de Gestión de Riesgos y Cambio Climático, en las cuales se evaluó la Cumbre de las América, se revisó y conceptuó sobre los documentos del Plan Estratégico de Transformación del Sistema Urbano de Drenaje Pluvial Sostenible y del Plan Distrital de Gestión de Riesgos".
</t>
  </si>
  <si>
    <t>Este fortalecimiento beneficia la coordinación insterinstitucional para la toma de decisiones en materia ambiental en el D.C., la dinamización del espacio de coordinación y  la correcta articulación de la ejecución de las políticas y planes ambientales.</t>
  </si>
  <si>
    <t>Listados de asistencia, reglamentos internos y actas de reunión.</t>
  </si>
  <si>
    <t xml:space="preserve">"Nivel 1 ACERCAR: se han vincularon 818 empresas al programa de gestión ambiental empresarial, completando 2185 empresas de las 2500 ponderada para cumplir la totalidad de la meta del cuatrienio.
Adicionalmente, se han desarrollado las siguientes actividades:
- Recepción y elaboración de respuesta a los formularios GAE y actas de compromiso para participar en el primer y segundo ciclo 2015.
- El 100 % de las visitas técnicas de diagnósticos a las empresas inscritas y que no se retiraron.
- 15 jornadas de capacitación sobre normatividad ambiental dirigida a las empresas inscritas en el primer ciclo Nivel I ACERCAR. 
- Revisión de los talleres de diagrama de flujo y matriz de AIA enviados por las empresas inscritas, los cuales son parte de los compromisos requeridos para aprobar nivel ACERCAR.
- Acercar Expres – Hospitales Verdes: Capacitaciones los días 27/02/2015 y el 27/03/2015 y visitas diagnóstico a los hospitales vinculados; curtiembres San Benito, Zona Franca Bogotá, Hospitales Verdes E.S.E: Capacitaciones los días 28/05/2015 y el 02, 04, 09 y 11/06/2015; así mismo se realizaron 26 visitas técnicas a empresas o sedes de establecimientos del sector salud y se elaboraron veinticuatro (24) informes de resultados de la visitas técnicas realizadas.
Acercar Express – Establecimientos de Animales de Compañía: 55 visitas técnicas, Capacitación el día 08/10/2015, 55 visitas técnicas y se elaboraron 55 informes de resultados de las visitas técnicas realizadas.
- Divulgación del programa GAE en Clientes y comercializadores de combustible de la empresa PETROBRAS, Afiliados a la asociación COTELCO, Oficina de competitividad de la Secretaría Distrital de Desarrollo Económico, Gerencia de desarrollo y bienestar del Banco Agrario, Gerencia técnica de la ARL SURA, el sector madera en el evento intersectorial organizado por la SCAFF, en Barrio Toberín y las Ferias, CocaCola, Zona Franca Bogotá y Sector Curtiembres San Benito, Cencosud."
</t>
  </si>
  <si>
    <t>Se han emitido lineamientos al Plan Parcial de desarrollo Hacienda San Antonio; Planes Directores del Parque Zonal Villa Javier, Carmel Club Campestre, Parque Zonal Veraguas, Parque PTAR Cortijo, Parque Urbanización la Felicidad, Urbanización la El Ensueño, Círculo de suboficiales Fuerzas Militares; Plan Parcial de Renovación Urbana “Bavaria Av Boyacá”, San Bernardo I Etapa, Barrio Los Olivos; lineamientos a las Zonas verdes Plan parcial de desarrollo Triangulo de Fenicia, ocupación espacio Público Plan Parcial de Renovación Urbana San Victorino – Monoriel y viabilidad concepto triangulo de Bavaria; Planes de Implantación Hospital Aranjuez, Cetro Comercial Gran Plaza El Ensueño, Hilanderías, Centro Comercial Iberia; Concepto de modificación del Plan Parcial La Felicidad, 7 Conceptos de compatibilidad de uso de vivienda en área restringida; Lineamientos patios permanentes Sistema Integrado de Transporte Publico - SITP, como son: Juan Bosco, Verbena, Alameda, Gaviotas, Margaritas; lineamientos al proyecto de vivienda Arboleda Santa Teresita de la SDH, 47 tramos viales Barrio Villa Rosita – USME, Gran Yomasa y el parque de la Urbanización El Caracol - proyectos CVP, Ecobarrios Villa Rosita y Violeta, andenes de la Caja de Vivienda Popular y 1 solicitud de Caja de Vivienda Popular con 336 tramos de diferentes localidades; Lineamientos diseños de Paisajismo y Urbanismo Primera Línea del Metros de Bogotá; ampliación del puente peatonal de Guadua de la Calle 80, Edificio Multimodal Cabrera; 46 Legalizaciones de barrios, ejm: Linterama, Calvo Sur (La Gallera), Calvo Sur I, Calvo Sur II, Los Alpes la Esperanza, El Manantial, Bosques de Bellavista, El Mirador 3, Juan Rey La Flora, San Martin de Porres Sector III Y IV, La Isla Barrio El Paraíso, Arauquita II, Sagrada Familia II Sector, Los Ángeles, Villa Neira y Buena Vista Sur Orienta y en las localidades Usaquén, Ciudad Bolívar, Fontibón, San Cristóbal, Usme, Suba, Rafael Uribe por solitud de la Secretaría Distrital de Hábitat; doce (12) Regularizaciones de barrios: Salitre I, Miami, El Carmen vereda el Rincón, Gibraltar I y II, Juan José rondón, Domingo liam II sector y condominio el bosque, Palermo sur, Buenos aires, San blas II sector, El portal II, El portal y La paz (el cebadal); y se realizó la revisión de 125 diseños paisajísticos de futuros parques y zonas verdes de la ciudad.</t>
  </si>
  <si>
    <t xml:space="preserve">"PÁRAMOS Y BIODIVERSIDAD: Se articuló entre la SDA y la EAB las acciones rurales en Sumapaz, con el fin de complementar las acciones entorno al Ordenamiento Ambiental Predial y el proceso de Reconversión de los Sistemas Productivos de las familias campesinas, la protección del recurso hídrico, la biodiversidad y el suelo. Se avanzó en la identificación de predios vinculados por la SDA en la cuenca del Rio Blanco. Se realizó el reporte de seguimiento de la contrapartida de la SDA al proyecto de conservación, restauración y usos sostenible de los Páramos. 
Se revisó el proyecto "Implementación de acciones de conservación y restauración de los complejos de páramo, bosque alto-andino y servicios ecosistémicos de la Región Central", el cual está siendo desarrollado por la RAPE, institución que encargada para gestionar la segunda fase del proyecto. 
CERROS ORIENTALES: Se coordinó la elaboración de un concepto sobre la propuesta de adopción y reglamentación de la Tasa Compensatoria a implementar en la Reserva Forestal Bosque Oriental. Se asistió y participó en la reunión técnica citada por el MADS, para abordar en detalle los antecedentes y los criterios a utilizar en la definición de la fórmula matemática que define el monto a cobrar. Participación en el taller técnico de revisión de observaciones a la propuesta de Plan de Manejo de la Reserva presentada por la CAR. Concertación final entre la SDP y la SDA de la versión definitiva del articulado del Proyecto de Decreto del Plan de Manejo Ambiental de las Áreas de Ocupación Pública Prioritaria de la Franja de Adecuación de los Cerros Orientales–PM-AOPP, adoptado mediante Decreto 485 del 25 de Noviembre de 2015.
EVALUACIÓN REGIONAL DEL AGUA-ERA: Se realizó revisión y comentarios al documento y análisis de probabilidad y riesgo de calidad de los indicadores ERA. En reunión de trabajo con la mesa de recurso hídrico se Llegó a un acuerdo sobre los indicadores que se consolidarán y revisarán para incluir en el ORARBO. Indicadores de la ERA según temas de calidad del agua y monitoreo de vertimientos. Se hace entrega de los datos cartográficos a la Directora Gestión Ambiental del Sistema Hídrico de la EAAB mediante oficio No. 2015EE245504.
RESERVA FORESTAL THOMAS VAN DER HAMMEN-RFTVDH A partir de la declaratoria de la Reserva mediante Acuerdo 011 de 2011 de la CAR, se adoptó el plan de manejo ambiental de la reserva mediante Acuerdo 021 de 2014 de la CAR. Con resolución 0187 del 1 Abril de 2015 la EAB acota, anuncia y declara de utilidad pública las zonas de terreno de los predios requeridos para el fortalecimiento, preservación, protección y restauración de la Reserva, a efecto de garantizar los objetivos de conectividad hídrica con la quebrada La Salitrosa, el humedal la Conejera y el Río Bogotá. La SDA con Resolución 819 del 23 de junio de 2015, adopta las medidas para la protección de los sectores inundables conformados por 8 polígonos aledaños al PEDH Torca Guaymaral.
Se declara de utilidad pública e interés social las áreas prioritarias (1.168,76 hectáreas) para consolidar la conectividad ecológica, protección y restauración entre los Cerros Orientales y el área de la Reserva Forestal “Thomas Van der Hammen”, con Resolución 835 del 24 de Junio de 2015.
En el marco de las normas vigentes, se tiene la posibilidad de adquirir los predios, por esta razón se aprobó mediante Acuerdo No. 07 del 12 de Junio de 2015 de la junta directiva del FONDIGER, 90.000millones para la adquisición predial y restauración ambiental de la Reserva, en la subcuenta Adaptación Cambio Climático, su reporte de ejecución se realiza a través de la DGA, como gerente del PI 821 de SDA.
Borde Noroccidental: Se apoyó la elaboración del Modelo de ocupación en el territorio del borde noroccidental, específicamente en los capítulos del Fallo del Río Bogotá y elemento de la estructura ecológica regional y distrital".
</t>
  </si>
  <si>
    <t xml:space="preserve">Regional: Se ha apoyado a la RAPE - Región Central en la formulación del proyecto "modelo de gestión interinstitucional de cambio climático" que integrará todos los socios de la Región Central y que tendrá como componentes: (1) la conformación de la infraestructura de información espacial sobre cambio climático para la Región Central y (2) el observatorio de cambio climático para la Región Central. Se realizó una reunión entre la RAPE y la Dirección de Gestión Ambiental con el propósito de retroalimentar los avances de la RAPE en la formulación del modelo de PSA para la Región Central. </t>
  </si>
  <si>
    <t>Se discutió, ajustó y validó el "Plan Distrital de Adaptación y Mitigación al Cambio Climático para Bogotá, 2015-2038 con visión al 2050", con expertos temáticos, representantes de entidades del Distrito, universidades, organizaciones sociales y comunidad en las localidades. Se presentó en instancias consultivas como la Mesa Técnica Interinstitucional de Cambio Climático, Consejo Consultivo de Gestión del Riesgo y Cambio Climático, Comité Sectorial Ambiental y  Consejo Distrital de Gestión del Riesgo y Cambio Climático. El Plan comprende los objetivos de mitigación y de adaptación al cambio climático para la ciudad y los programas y líneas de acción para su ejecución (plan de acción). 
Los objetivos y metas del Plan, fueron presentados a la ciudad en el marco del  Encuentro de las Américas frente al Cambio Climático. 
Por solicitud del Alcalde Mayor de Bogotá (23 de noviembre de 2015), se realizó la integración de este Plan, con el Plan Distrital de Gestión de Riesgos formulado por el IDIGER, generando un nuevo Documento Técnico de Soporte  y  de Plan Distrital de Gestión de Riesgos y Cambio Climático (PDGR-CC). Se elaboró el Proyecto de Acuerdo para aprobación del PDGR-CC  en las sesiones sexta y séptima del Consejo Distrital de Gestión de Riesgos y Cambio Climático del mes de diciembre de 2015. 
Para promover la puesta en marcha del Plan Distrital de Cambio Climático, se lideró continuamente el desarrollo de la Campaña Distrital “Con el Cambio Climático, todo cambia”, proceso interinstitucional que facilitó la ideación y puesta en marcha de eventos que ayudaron a empoderar actores estratégicos de la ciudad. 
Con la Secretaría Distrital de la Mujer se ejecutó un trabajo participativo con grupos focales, para incluir el enfoque diferencial de género en el Plan Distrital de Cambio Climático.</t>
  </si>
  <si>
    <r>
      <rPr>
        <b/>
        <sz val="10"/>
        <rFont val="Arial"/>
        <family val="2"/>
      </rPr>
      <t>Política Distrital de Protección y Bienestar Animal:</t>
    </r>
    <r>
      <rPr>
        <sz val="10"/>
        <rFont val="Arial"/>
        <family val="2"/>
      </rPr>
      <t xml:space="preserve"> se formuló la Política (Adoptada mediante Decreto 242 de 2015), la cual se ha socializado en diferentes escenarios.  Se consolidó el Plan de Acción y se inició su implementación.
</t>
    </r>
    <r>
      <rPr>
        <b/>
        <sz val="10"/>
        <rFont val="Arial"/>
        <family val="2"/>
      </rPr>
      <t>Plan Distrital de Silvicultura, Zonas Verdes y Jardines</t>
    </r>
    <r>
      <rPr>
        <sz val="10"/>
        <rFont val="Arial"/>
        <family val="2"/>
      </rPr>
      <t xml:space="preserve">: se trabajó la construcción de los componentes estructurales del Plan; se cuenta con el documento consolidado del mismo, y se participó en la revisión del Decreto de adopción.
</t>
    </r>
    <r>
      <rPr>
        <b/>
        <sz val="10"/>
        <rFont val="Arial"/>
        <family val="2"/>
      </rPr>
      <t>Política de Humedales del Distrito Capita</t>
    </r>
    <r>
      <rPr>
        <sz val="10"/>
        <rFont val="Arial"/>
        <family val="2"/>
      </rPr>
      <t xml:space="preserve">l: se terminó la formulación participativa del Plan de Acción de la Política, proceso liderado por la SDA, con la participación del JBB, EAB y miembros de la comunidad, en el marco de la mesa de humedales del Consejo Consultivo de Ambiente. Se participó en la elaboración del Proyecto de Resolución para su adopción. 
</t>
    </r>
    <r>
      <rPr>
        <b/>
        <sz val="10"/>
        <rFont val="Arial"/>
        <family val="2"/>
      </rPr>
      <t>Política de Ecourbanismo y Construcción Sostenible</t>
    </r>
    <r>
      <rPr>
        <sz val="10"/>
        <rFont val="Arial"/>
        <family val="2"/>
      </rPr>
      <t xml:space="preserve">: se conformó y se dio inicio a la Mesa de Ecourbanismo y Construcción Sostenible de la CISPAER. El Plan de Acción de la Política fue adoptado mediante Resolución de la SDP.
</t>
    </r>
    <r>
      <rPr>
        <b/>
        <sz val="10"/>
        <rFont val="Arial"/>
        <family val="2"/>
      </rPr>
      <t>Política de Producción Sostenible</t>
    </r>
    <r>
      <rPr>
        <sz val="10"/>
        <rFont val="Arial"/>
        <family val="2"/>
      </rPr>
      <t xml:space="preserve">: se encuentra en ajustes técnicos el documento final de ajuste de esta Política.
</t>
    </r>
    <r>
      <rPr>
        <b/>
        <sz val="10"/>
        <rFont val="Arial"/>
        <family val="2"/>
      </rPr>
      <t>Planes de manejo ambiental</t>
    </r>
    <r>
      <rPr>
        <sz val="10"/>
        <rFont val="Arial"/>
        <family val="2"/>
      </rPr>
      <t xml:space="preserve">: se adelantó el proceso contractual SDA-CM-053-2015  para la formulación participativa de los PMA de los Parques Ecológicos Distritales de Humedal El Salitre, Tunjo y La Isla, el cual se encuentra en etapa de adjudicación.   
</t>
    </r>
    <r>
      <rPr>
        <b/>
        <sz val="10"/>
        <rFont val="Arial"/>
        <family val="2"/>
      </rPr>
      <t>Plan de Consolidación de la Estructura Ecológica Principa</t>
    </r>
    <r>
      <rPr>
        <sz val="10"/>
        <rFont val="Arial"/>
        <family val="2"/>
      </rPr>
      <t xml:space="preserve">l: se formuló el Plan con su respectiva cartografía de soporte, donde se definieron los programas sobre los cuales se soporta la implantación del mismo. 
</t>
    </r>
    <r>
      <rPr>
        <b/>
        <sz val="10"/>
        <rFont val="Arial"/>
        <family val="2"/>
      </rPr>
      <t>Gestión de Riesgos</t>
    </r>
    <r>
      <rPr>
        <sz val="10"/>
        <rFont val="Arial"/>
        <family val="2"/>
      </rPr>
      <t xml:space="preserve">: Se participó en la formulación el Plan Estratégico del Sistema de Drenaje Pluvial Sostenible. Se consolidaron los parámetros del IBOCA en la formulación del Sistema de Alertas Tempranas por Calidad del Aire en Bogotá.
</t>
    </r>
    <r>
      <rPr>
        <b/>
        <sz val="10"/>
        <rFont val="Arial"/>
        <family val="2"/>
      </rPr>
      <t>Planes Ambientales Locales- PAL</t>
    </r>
    <r>
      <rPr>
        <sz val="10"/>
        <rFont val="Arial"/>
        <family val="2"/>
      </rPr>
      <t>:Se cuenta con los 20 PAL adoptados formalmente por Decretos Locales.  Se apoyó la socialización y priorización de temas para la actualización del Diagnóstico Ambiental en las 20 localidades.  Se prestó asesoría a las Alcaldías Locales para el diligenciamiento, cargue y revisión de  la información PAL en la herramienta STORM.</t>
    </r>
  </si>
  <si>
    <t xml:space="preserve">Se realizó seguimiento (avance físico y presupuestal) al PACA Distrital, instrumento  que consolida la gestión ambiental en el D.C., acorde con el PDD “Bogotá Humana”, donde 20 entidades distritales realizaron una inversión ambiental de $ 701.604.851.310 para el 2014 y $ 299.040.045.764 para el 1er semestre  2015. 
Se evalúo el PACA Distrital, (vigencia 2do. semestre-2012,2013, 2014 y 1er semestre 2015). Se realizaron 97 reuniones, apoyo permanente a través del correo electrónico y realización de 2 Mesas de Instrumentos de Planeación Ambiental de la CISPAER. 
Se coordinaron y se llevaron a cabo recorridos: al Camino Peatonal a Monserrate, Jardín Botánico José Celestino Mutis y  Observatorio de Salud Ambiental, donde se evidenció la gestión desarrollada por las entidades participantes del PACA. 
Se publicaron los Boletines N° 1, 2 y 3 del PACA Distrital.
Se realizó seguimiento y retroalimentación al Módulo PACA del Observatorio Ambiental de Bogotá, se realizaron  12 reuniones. Se cuenta con 26 indicadores del PACA Distrital, que dan cuenta de la gestión que realizan las entidades, acorde con los compromisos ambientales del PDD “Bogotá Humana”. 
Se realizaron las gestiones  requeridas para garantizar el funcionamiento de la herramienta Storm y la disponibilidad de la información del mismo, para lo cual se desarrollaron diez (10) reuniones.
Se elaboró una propuesta de ajuste al PACA Distrital. 
Se realizaron 6  reuniones con la Dirección de Gestión Ambiental para revisar el proceso de evaluación del PACA de la SDA y se acordaron directrices e indicadores para la evaluación del PACA Distrital Bogotá Humana.
En el marco del SIG, Se ajustó el procedimiento 126PM02-PR12 “Orientación para la Formulación de Instrumentos de Planeación”, en el cual se enmarcan las actividades del PACA Distrital, se definió la tabla de retención documental, y se aplicó la encuesta de percepción del 2015.
</t>
  </si>
  <si>
    <t>Se realizaron 60 reuniones de orientación frente al PIGA con entidades, se elaboraron 73 informes y 30 documentos PIGA. Se revisaron 30 planes de acción.
Se culminó la elaboración del Documento Programa Distrital de Compras Verdes.
Se elaboraron los boletines PIGA N° 12, 13 y 14, sobre residuos peligrosos, actividades PIGA y compras verdes respectivamente. Se avanza en la elaboración del N° 15 sobre huella de carbono.
Se realizaron 2 sesiones de orientación a las entidades frente al desarrollo de la Matriz de Aspectos e Impactos Ambientales y del Plan de Acción 2016.
Se terminó el ciclo de capacitación “Cálculo de Huella de Carbono Corporativa y Cambio Climático” con el apoyo de la Corporación Ambiental Empresarial – CAEM. Se elaboró la “Guía para el Cálculo y Reporte de la Huella de Carbono Corporativa”, la cual fue socializada.
Se participó en la elaboración del informe final de la estrategia de sostenibilidad, resultado de la “Cumbre de las Américas frente al Cambio Climático”
Se realizaron 10 reuniones con la mesa PIGA donde se definieron acciones de mejora para la orientación a las entidades frente al instrumento.
Se firmó el  Acta de Concertación del PIGA con la Alcaldía Local de San Cristóbal. 
Se organizó y entregó el archivo físico en el formato único de transferencia documental 2006 – 2011.
Se elaboró el Informe de la encuesta de percepción 2014 realizada a todas las entidades públicas, y se aplicó la correspondiente al año 2015.
Se elaboró el informe de Gestión PIGA 2012-2016
Se publicaron en el OAB los indicadores 2014: consumo per cápita de agua y energía, y generación de residuos sólidos aprovechables.
Se elaboró y se incluyó en el SIG de la entidad el procedimiento N° 126PM02-PR16 para el PIGA
Se participó en 2 reuniones para documentación de metadatos de la georreferenciación de sedes del PIGA en el visor geográfico ambiental y en 
2 reuniones para mejora de la plataforma Storm.</t>
  </si>
  <si>
    <t>Durante la vigencia 2015 para la implementación del Modelo de Gestión Intersectorial de Salud Ambiental, se realizaron las siguientes actividades:
1. Funcionamiento permanente de los espacios de coordinación interinstitucional: 
a. Mesa de Salud Ambiental de la CISPAER, con modificación del reglamento interno, definición de plan de acción y de los proyectos prioritarios para la vigencia 2015.
b. Mesa Distrital de Salud Ambiental del Consejo Consultivo de Ambiente, con la definición de plan de acción y la discusión de un proyecto prioritario para la vigencia 2015, el cual no logró concertación.
Participación en el Encuentro Nacional de Consejos Territoriales de Salud Ambiental - COTSA, organizado por la  Comisión Técnica Nacional para la Salud Ambiental - CONASA, presentando la experiencia de Bogotá.
2. Seguimiento a los instrumentos de gestión de la Política Distrital de Salud Ambiental: 
a. Planes de acción por línea de intervención de la Política.
b. Planes de acción Local de Salud Ambiental en las 20 localidades del D.C.
3. Desarrollo del Sistema de Alertas Tempranas en el componente de Aire, así como la definición del Índice Bogotano de Calidad del Aire - IBOCA. 
4. Coordinación interinstitucional permanente tanto a nivel distrital como nacional.
a. Revisión y retroalimentación por parte del Distrito Capital de la Política Integral de Salud Ambiental, formulada por el Ministerio de Salud y Protección Social, el Ministerio de Ambiente y el Departamento Nacional de Planeación.
b. Implementación de la metodología "PASE a la equidad", para la armonización del Plan Decenal de Salud con el Plan Distrital de Desarrollo Bogotá Humana. Este proceso fue desarrollado en conjunto entre las entidades distritales y el Ministerio de Salud y Protección Social.
c. Suscripción del Convenio de cooperación 1353 de 2015 entre la Secretaría Distrital de Salud y la Secretaría Distrital de Ambiente, cuyo objeto es "Aunar esfuerzos entre la Secretaría Distrital de Ambiente y la Secretaría Distrital de Salud, para articular el desarrollo de acciones de cooperación técnica e investigativa, como parte de las estrategias de implementación  de la Política Distrital de Salud Ambiental  y del Plan Decenal de Descontaminación del Aire para Bogotá –PDDAB".</t>
  </si>
  <si>
    <t xml:space="preserve">1. DESCUENTO PREDIAL PARA CONSTRUCCIONES SOSTENIBLES - PRECO: Se realizó formulación del estudio soporte del instrumento, el cual fue revisado y aprobado por la SHD, y se presentó directamente al Concejo como proyecto de acuerdo, dentro de la modernización tributaria- Acuerdo No. 224 de 2014. El proyecto no fue aprobado en el concejo, pero el estudio se actualizó a Diciembre de 2015, para una posterior implementación, teniendo en cuenta que ya tiene el visto bueno de Hacienda Distrital.
2. PLAN DE ASCENSO TECNOLÓGICO-PEV: Con la Res.1016/2014 se reglamentó y consolidó la incorporación de PEV en los buses Híbridos y Eléctricos, se ha venido realizando el seguimiento y ajuste al mismo, que identifica las ganancias de los operadores con el incentivo y cuantos buses se han venido incorporando a la flota actual del SITP. Ejecuta la Subdirección de Calidad del Aire, Auditiva y Visual, quien ha manifestado la necesidad de actualización frente a las vigencias de los permisos. 
3. INCENTIVO PARA LA RESERVA REGIONAL PRODUCTORA–PROTECTORA THOMAS VAN DER HAMMEN: Se han iniciado acercamientos con los propietarios de predios dentro de la reserva y se espera en el 2016, contar con todos los instrumentos diseñados para su aplicación, acorde al Plan de Manejo establecido por la CAR (Acuerdo 024 de 2014.
4. Desarrollo de estudio en el marco del Convenio 016 de 2012 con la Universidad Nacional, el cual entrega dos posibles instrumentos económicos: domiciliaria de residuos y manejo de Escombros- dejando el proceso en revisión para viabilizar su factibilidad y aplicabilidad, avance que depende de los acuerdos y otros estudios desarrollados por otras instituciones.
OTROS ESTUDIOS:
*Pago por Servicios Ambientales: Convenio 1309/12 suscrito con Patrimonio Natural. Se recibieron los resultados finales del estudio y el plan de esquema piloto donde se da prioridad a microcuencas dentro de la cuenca media del río Tunjuelo. Se ha realizado acompañamiento a la DGA en el tema.
*Estudios para la Tasa por contaminación puntual de fuentes móviles, el cual va acorde con las necesidades del Plan Nacional de Desarrollo.
*Estudios iniciales para determinar costos evitados en reciclaje de llantas y aceites de cocina, los cuales están en línea base para ser complementados e implementados a futuro.
</t>
  </si>
  <si>
    <t>OAB: El Observatorio Ambiental de Bogotá-OAB fue ganador de los Premios a la Excelencia en la Innovación de Gobierno en Línea (ExcelGEL) 2015, que realiza el Ministerio de las TIC desde el 2010. La plataforma obtuvo el reconocimiento en la categoría  “TIC para Gobierno Abierto”.  Este premio brinda un reconocimiento a los proyectos, organizaciones y actores del sector público y privado que contribuyen a la modernización del Estado y sus servicios a través de las Tecnologías de la Información y la Comunicación (TIC).
"Con corte al cuarto trimestre de 2015, el OAB  tuvo en promedio 1.726 visitas diarias, con 1.021 visitas en enero, 1.565 en febrero, 1.785 en marzo, 2255 en abril, 1833 en mayo, 1437 en junio, 1552 en julio, 2018 en agosto, 2053 en septiembre. 2086 octubre, 1951 en noviembre, 1158 en diciembre. Se encuentran publicados 447 indicadores disponibles en el Observatorio, con nivel de actualización de 99,11%.
Así mismo, se adelantaron capacitaciones de administración y actualización de indicadores a 48 servidores de la SDA y del SIAC con 25,06 horas efectivas de dedicación. Se adelantó el proceso de acompañamiento en la actualización de los indicadores y  difusión de los objetivos  a 1369 servidores con  264,3 horas efectivas de dedicación.
Fueron atendidas 291 solicitudes de información realizadas por la comunidad. En el módulo de documentos e investigaciones se ingresaron 280 documentos y se publicaron. Así mismo, se adelantaron 7 foros virtuales y 10 boletines, se elaboraron 549 notas para publicación en el módulo de observatorio con la comunidad, 106 notas para boletín virtual, información para la difusión en redes sociales y en las pantallas de la SDA. 663 personas registradas en el OAB.
ORARBO: A partir del sitio del Observatorio Ambiental de Bogotá – OAB – oab.ambientebogota.gov.co, se desarrolló un piloto del ORARBO, basado en el documento de conceptualización y análisis. Se realizó la revisión de la ficha metodológica de los indicadores y se migraron del OAB los metadatos de indicadores que son relevantes para el ORARBO. A la fecha el ORARBO cuenta con 49 indicadores en proceso de construcción  (ver http://orarbo.co/admin/) los cuales ya se encuentran disponibles en http://orarbo.co/es/todos-los-indicadores. Cuenta con 45 documentos, la mayoría obtenidos desde el Observatorio Ambiental de Bogotá, relacionados con aspectos de la sentencia. Se incorporaron 23 actores relacionados con la sentencia. Se han publicado 6 notas en El Observatorio con la Comunidad</t>
  </si>
  <si>
    <t>Se continúa desarrollando la investigación de las tipologías y/o tecnologías de sistemas urbanos de drenaje sostenible (SUDS) que más se adapten a las condiciones de la ciudad de Bogotá D.C, por medio de la Universidad de los Andes, la cual fue contratada en el marco del convenio Secretaria Distrital de Ambiente y La Empresa de Acueducto y Alcantarillado de Bogotá 1269/2013. 
Se ha recibido a satisfacción el primer producto del convenio con la Universidad de los Andes, que consiste en el Estudio de los antecedentes e información de las tecnologías y/o tipologías de SUDS existentes. 
Se elaboró el segundo producto que corresponde al Informe sobre la investigación y desarrollo de las tecnologías y/o tipologías de SUDS que más se adapten a la problemática de la escorrentía pluvial urbana en la ciudad de Bogotá D.C.
• Análisis de factibilidad de las tipologías más apropiadas identificadas en el numeral anterior, teniendo en cuenta: – Condiciones climáticas – Características del suelo y geomorfología – Existencia, características y condiciones del agua subterránea – Identificación y caracterización de la zona de estudio – Consideraciones específicas (diseño, implementación, seguimiento y monitoreo) de cada tipología.
• Identificación, selección y descripción de sitios para los pilotos de SUDS.
Se avanzó en la tercera actividad del convenio el cual consiste en la elaboración de los diseños de ingeniería de detalle de 6 pilotos de SUDS y las guías técnicas de diseño y construcción y monitoreo de estas 6 tipologías consideradas idóneas para la ciudad.</t>
  </si>
  <si>
    <r>
      <t xml:space="preserve">PROYECTO DE APROVECHAMIENTO Y/O TRATAMIENTO DE RESIDUOS ORGÁNICOS Y ESCOMBROS: BID-UAESP: </t>
    </r>
    <r>
      <rPr>
        <sz val="10"/>
        <rFont val="Arial"/>
        <family val="2"/>
      </rPr>
      <t>recibimos el aval para el proyecto por parte del Departamento de Planeación Nacional (DNP) y la Agencia Presidencial de Cooperación (APC), l se reiteró al BID la necesidad de atender este asunto dada la particular coyuntura con el relleno sanitario y la reciente emergencia ambiental ocurrida por un deslizamiento.</t>
    </r>
  </si>
  <si>
    <r>
      <t xml:space="preserve">INDICADORES DE CAMBIO CLIMÁTICO:
</t>
    </r>
    <r>
      <rPr>
        <sz val="10"/>
        <rFont val="Arial"/>
        <family val="2"/>
      </rPr>
      <t>Se avanzó en la identificación de la línea base para 4 ciudades firmantes de la Declaración de Bogotá-2012: Ciudad de México, Quito, Santiago, Bogotá. Se realizó trabajo con el Centro Internacional de Innovación y Desarrollo Territorial-CESVITER contratado por UN Habitat como parte del convenio SDA 1515/14, para consolidar la línea base de los indicadores para Bogotá. Se avanzó en la propuesta metodológica y conceptual para el planteamiento de los indicadores en coordinación con las entidades distritales, regionales y nacionales. Se realizó diagnóstico y desarrollo metodología para la construcción de indicadores de mitigación y adaptación al cambio climático.  Se avanzó en la construcción de primera propuesta de indicadores adaptados a las políticas e instrumentos de Planeación local. Actualmente el trabajo de UN Habitat se concentra en el cargue de los indicadores de cambio climático en la plataforma del OAB (http://oab.ambientebogota.gov.co/es/temas?v=20&amp;p=21). Del convenio se encuentra pendiente la construcción de la batería de indicadores completa y la capacitación a funcionarios del DC. Se espera que esta actividad se realice con funcionarios de la nueva administración.</t>
    </r>
  </si>
  <si>
    <t>Realización de cuatro sesiones ordinarias de la CISPAER, así como dos de la mesa de ruralidad. La primera sesión de la CISPAER (25-03-2015) incluyó dentro de la agenda la socialización de la Política Pública de Ecourbanismo y Construcción Sostenible; la aprobación del reglamento interno de la Mesa de la misma temática; y la aprobación de la modificación al reglamento de la Mesa de Salud Ambiental. La segunda sesión (26-08-2015) incluyó temas como el Modelo y el Índice de Calidad del Aire de Bogotá; el seguimiento a la Sentencia del Río Bogotá; y la socialización de la Cumbre del Clima. En la tercera sesión (25-11-2015) se presentó el Plan de Acción de la Política Pública de Protección y Bienestar Animal; la agenda ambiental de la RAPE; y el Plan de Acción y las metas de la Política Pública de Ecourbanismo y Construcción Sostenible. Finalmente, en la cuarta sesión se incluyeron temas como el Plan de Manejo Ambiental de la franja de adecuación de la Reserva Forestal Oriental de Bogotá; el Sistema de Alertas Tempranas de Bogotá; y el seguimiento a la Política Pública de Ruralidad. En cuanto a las Mesas de Ruralidad realizadas, en la primera (16-04-2015) se invitó al Ministerio de Ambiente a presentar el resultado final del realinderamiento de la Cuenca Alta del Río Bogotá. Por su parte, en la siguiente reunión (19-08-2015) se invitó a la CAR Cundinamarca a presentar los avances de las acciones relacionadas con el Plan Manejo de la cuenca Alta del Rio Bogotá.</t>
  </si>
  <si>
    <t>Elaboración del reglamento interno de las siguientes instancias: Mesa de Protección y Bienestar Animal PyBA; Consejo Consultivo y Comisión Intersectorial de Gestión de Riesgos y Cambio Climático, respectivamente; Comité Sectorial de Ambiente. Respecto de la Mesa PyBA, se inició el proceso de conformación de los integrantes no institucionales como organizaciones animalistas y representantes locales, a través de formularios en la página web de la SDA. Luego de esto, se llevó a cabo la instalación oficial de la misma y la elaboración del Plan de Acción tanto de la Mesa como de la Política formulada. Respecto a los Consejos Locales de PyBA, se elaboraron los lineamientos para la creación y conformación, los cuales se publicaron y remitieron a las localidades. En el marco de la Mesa de Humedales se elaboró y adoptó el Plan de Acción de la Política de Humedales. Por su parte, se coordinó con el IDIGER la elección del representante de ONG al Consejo Consultivo de Gestión de Riesgos y Cambio Climático, luego de lo cual se realizó la sesión de instalación del mismo y se presidieron las respectivas sesiones de trabajo. De igual manera, se participó en las sesiones de la Comisión Intersectorial de la misma temática. Tanto en este Consejo Consultivo como en la Comisión Intersectorial se presentaron, entre otros, instrumentos como el Plan Distrital de Gestión de Riesgos y el Plan Distrital de Adaptación y Mitigación al Cambio Climático.</t>
  </si>
  <si>
    <r>
      <rPr>
        <b/>
        <sz val="10"/>
        <rFont val="Arial"/>
        <family val="2"/>
      </rPr>
      <t>Nivel 1 ACERCAR</t>
    </r>
    <r>
      <rPr>
        <sz val="10"/>
        <rFont val="Arial"/>
        <family val="2"/>
      </rPr>
      <t>: se han vincularon 818 empresas al programa de gestión ambiental empresarial, completando 2185 empresas de las 2500 ponderada para cumplir la totalidad de la meta del cuatrienio.
Adicionalmente, se han desarrollado las siguientes actividades:
- Recepción y elaboración de respuesta a los formularios GAE y actas de compromiso para participar en el primer y segundo ciclo 2015.
- El 100 % de las visitas técnicas de diagnósticos a las empresas inscritas y que no se retiraron.
- 15 jornadas de capacitación sobre normatividad ambiental dirigida a las empresas inscritas en el primer ciclo Nivel I ACERCAR. 
- Revisión de los talleres de diagrama de flujo y matriz de AIA enviados por las empresas inscritas, los cuales son parte de los compromisos requeridos para aprobar nivel ACERCAR.
- Acercar Expres – Hospitales Verdes: Capacitaciones los días 27/02/2015 y el 27/03/2015 y visitas diagnóstico a los hospitales vinculados; curtiembres San Benito, Zona Franca Bogotá, Hospitales Verdes E.S.E: Capacitaciones los días 28/05/2015 y el 02, 04, 09 y 11/06/2015; así mismo se realizaron 26 visitas técnicas a empresas o sedes de establecimientos del sector salud y se elaboraron veinticuatro (24) informes de resultados de la visitas técnicas realizadas.
Acercar Express – Establecimientos de Animales de Compañía: 55 visitas técnicas, Capacitación el día 08/10/2015, 55 visitas técnicas y se elaboraron 55 informes de resultados de las visitas técnicas realizadas.
- Divulgación del programa GAE en Clientes y comercializadores de combustible de la empresa PETROBRAS, Afiliados a la asociación COTELCO, Oficina de competitividad de la Secretaría Distrital de Desarrollo Económico, Gerencia de desarrollo y bienestar del Banco Agrario, Gerencia técnica de la ARL SURA, el sector madera en el evento intersectorial organizado por la SCAFF, en Barrio Toberín y las Ferias, CocaCola, Zona Franca Bogotá y Sector Curtiembres San Benito, Cencosud.</t>
    </r>
  </si>
  <si>
    <r>
      <rPr>
        <b/>
        <sz val="10"/>
        <rFont val="Arial"/>
        <family val="2"/>
      </rPr>
      <t>Nivel 2:</t>
    </r>
    <r>
      <rPr>
        <sz val="10"/>
        <rFont val="Arial"/>
        <family val="2"/>
      </rPr>
      <t xml:space="preserve"> Se ha inscrito 148 empresas para el Ciclo 2015, seguimiento a 152 empresas vinculadas, se realizaron 8 jornadas de capacitaciones; ceremonia de clausura del Nivel 2 – Ciclo 2015 18/03/2015, en donde se certificaron 54 empresas que cumplieron con los requisitos estipulados en el programa; 126 empresas hicieron entrega del tercer entregable y 144 visitas de acompañamiento. 
</t>
    </r>
    <r>
      <rPr>
        <b/>
        <sz val="10"/>
        <rFont val="Arial"/>
        <family val="2"/>
      </rPr>
      <t>Nivel 3:</t>
    </r>
    <r>
      <rPr>
        <sz val="10"/>
        <rFont val="Arial"/>
        <family val="2"/>
      </rPr>
      <t xml:space="preserve"> 109 empresas activas en el nivel, revisión y evaluación del entregable “Plan de Mejoramiento” de las empresas participantes y consolidación de informes finales con el resultado obtenido por las empresas durante el ciclo 2015, reconocimiento el día 18/03/2015 a 77 empresas que aprobaron y culminaron el nivel III; se desarrolló el plan de capacitaciones con la realización de (8) ocho jornadas; visitas de diagnóstico a las empresas activas e inscritas en el Nivel 3; divulgación programa GAE a los afiliados de la Asociación Nacional de Laboratorios de Productos Veterinarios “Aprovet”; 26 visitas del Ecodirectorio Empresarial, así mismo 108 visitas a empresas antiguas se levantaron las actas correspondientes y recepción del 3 entregable. 
</t>
    </r>
    <r>
      <rPr>
        <b/>
        <sz val="10"/>
        <rFont val="Arial"/>
        <family val="2"/>
      </rPr>
      <t>Nivel 4</t>
    </r>
    <r>
      <rPr>
        <sz val="10"/>
        <rFont val="Arial"/>
        <family val="2"/>
      </rPr>
      <t xml:space="preserve">: 131 empresas postuladas al PREAD, El 09/12/2015 se realizó reconocimiento de 119 empresas participantes de la XV convocatoria del PREAD ; 126 auditorías a empresas; promoción en las empresas postuladas del apadrinamiento, se tiene un total de 100 empresas apadrinadas, 45 vinculadas al Nivel 1 y 55 en el Nivel 2; socialización Guía de postulación PREAD y la Guía de apadrinamiento, la Resolución 631 de 2015; presentaciones del Programa GAE a la alta dirección de productos COCA-COLA (11/03/2015) y POSTOBON y a sus proveedores.
</t>
    </r>
    <r>
      <rPr>
        <b/>
        <sz val="10"/>
        <rFont val="Arial"/>
        <family val="2"/>
      </rPr>
      <t>Nivel 5</t>
    </r>
    <r>
      <rPr>
        <sz val="10"/>
        <rFont val="Arial"/>
        <family val="2"/>
      </rPr>
      <t xml:space="preserve">: convocatoria en organización MTS Administración Total SAS, 3 capacitaciones (32 personas de 42 empresas) Proyectos Huella de Carbono; 3 mesas de trabajo (24 personas de 50 empresas) Proyecto Movilidad Sostenible; 2 capacitaciones (07/04/2015 y 07/02015) Proyecto Compras Verdes; 3 reuniones (16/04/2015, 21/05/2015 y 11/06/2015) Proyecto Negocios Sostenibles; se elaboró 47 informes de retroalimentación basados en los datos del autodiagnóstico y las visitas realizadas; jornada de reconocimiento carrera explorando (asistencia de 134 personas); el día 09/12/2015 se reconoció 24 empresas de la Red de Empresas Ambientalmente Sostenibles, por su desempeño y liderazgo entre las más desatacadas en los 6 proyectos. </t>
    </r>
  </si>
  <si>
    <r>
      <rPr>
        <b/>
        <sz val="9"/>
        <rFont val="Arial"/>
        <family val="2"/>
      </rPr>
      <t>SENTENCIA RÍO BOGOTÁ</t>
    </r>
    <r>
      <rPr>
        <sz val="9"/>
        <rFont val="Arial"/>
        <family val="2"/>
      </rPr>
      <t xml:space="preserve">
• </t>
    </r>
    <r>
      <rPr>
        <b/>
        <sz val="9"/>
        <rFont val="Arial"/>
        <family val="2"/>
      </rPr>
      <t>Sector Alimentos</t>
    </r>
    <r>
      <rPr>
        <sz val="9"/>
        <rFont val="Arial"/>
        <family val="2"/>
      </rPr>
      <t xml:space="preserve">: visita de diagnóstico a 16 empresas y recepción de los planes de acción para el mejoramiento de las condiciones ambientales en materia de vertimientos; toma de muestras para vertimientos en 2 empresas de alimentos (subsector cárnicos), 2 mesas de trabajo y las visitas de seguimiento y verificación a los planes de acción.
• </t>
    </r>
    <r>
      <rPr>
        <b/>
        <sz val="9"/>
        <rFont val="Arial"/>
        <family val="2"/>
      </rPr>
      <t>Sector Curtiembres</t>
    </r>
    <r>
      <rPr>
        <sz val="9"/>
        <rFont val="Arial"/>
        <family val="2"/>
      </rPr>
      <t xml:space="preserve">: Socialización del Plan de Acción del año 2015 a 90 asistentes y capacitación estrategias de Producción Más Limpia-PML a 76 empresas; se vincularon 16 empresas al proyecto de PML, toma de muestras de aguas residuales etapas de pelambre, desencale y curtido a 2 de las empresas vinculadas, generación de informes del levantamiento de la línea base y pruebas piloto; análisis final de vertimientos a boca de bombo por el laboratorio acreditado por el IDEAM: Antek S.A. Se gestionó la exposición “Tendencias tecnológicas para la mejora de los procesos de curtido”, partiendo de la experiencia de un caso exitoso en Italia. Se dio inicio a la elaboración de la “Ficha Manejo adecuado de Insumos químicos en una curtiembre” como publicación de casos exitosos de implementación de la estrategia de Producción más Limpia. 
• </t>
    </r>
    <r>
      <rPr>
        <b/>
        <sz val="9"/>
        <rFont val="Arial"/>
        <family val="2"/>
      </rPr>
      <t>Sector Lavaderos de vehículos:</t>
    </r>
    <r>
      <rPr>
        <sz val="9"/>
        <rFont val="Arial"/>
        <family val="2"/>
      </rPr>
      <t xml:space="preserve"> Lineamientos para el análisis comparativo de los detergentes biodegradables y los tradicionales, se contactaron 84 establecimientos, reunión acercamiento al sector proyecto de PML; se elaboró el formato de captura de información para lavaderos de vehículos, el cual fue aplicado en tres lavaderos de vehículos. 
• </t>
    </r>
    <r>
      <rPr>
        <b/>
        <sz val="9"/>
        <rFont val="Arial"/>
        <family val="2"/>
      </rPr>
      <t>Sector Salud:</t>
    </r>
    <r>
      <rPr>
        <sz val="9"/>
        <rFont val="Arial"/>
        <family val="2"/>
      </rPr>
      <t xml:space="preserve"> Encuesta en línea sector salud en la actualización del manual de PML, 2 capacitaciones en el manejo de sustancias químicas y manejo de vertimientos. 
Se publicó y socializó las Guías para la prevención y control de los vertimientos generados por el sector cárnico y el sector curtiembre; se avanzó en el 70% de las primeras versiónes de las Guías de producción más limpia para el sector de lavaderos de vehículos, para Clínicas y hospitales”.
</t>
    </r>
    <r>
      <rPr>
        <b/>
        <sz val="9"/>
        <rFont val="Arial"/>
        <family val="2"/>
      </rPr>
      <t>PIESB:</t>
    </r>
    <r>
      <rPr>
        <sz val="9"/>
        <rFont val="Arial"/>
        <family val="2"/>
      </rPr>
      <t xml:space="preserve"> Primer encuentro institucional y establecimiento mesa técnica del Parque Industrial Ecoeficiente de San Benito – PIESB, acercamiento con la Asociación de Curtidores Amigos del Río Bogotá – ACUARIO, socialización plan de acción año 2015 empresarios del sector (el cual consiste en visitas técnicas, censo del sector, ciclo de capacitaciones en temas de normativa ambiental y de producción más limpia e implementación de un proyecto de PML); proceso de formulación y concertación del mapa de actores del PIESB y del plan de trabajo 2015-2016. Se formuló un proyecto de Decreto para reglamentar el desarrollo del PIESB; se solicitó a los curtidores la constitución de una sociedad con ánimo de lucro la cual está actualmente en proceso de constitución con un total de 70 empresas inscritas. </t>
    </r>
  </si>
  <si>
    <t>Se concertó entre SDA, SDP y SDHT la estrategia para la conformación de la mesa de Ecourbanismo y Construcción Sostenible - MECS de la Comisión intersectorial para la sostenibilidad, la protección ambiental, el ecourbanismo y la ruralidad del D.C. - CISPAER y el contenido del reglamento de la mesa, que fue aprobado en la CISPAER celebrada el 25 de marzo de 2015.
Se validaron las metas de impacto y de resultado, indicadores de resultado y líneas base a nivel distrital del Plan de Acción de la Política Pública de Ecourbanismo y Constricción Sostenible – PPECS con el CCCS (02/07/2015); Se remitieron mediante oficio 2015EE145977, las observaciones realizadas por la SDA sobre las metas de impacto y de resultado del Plan de Acción de la PPECS; Los días 22 y 29/07/2015 y El día 04/08/2015 se realizaron mesas de trabajo entre la SDP, SDHT y SDA para la revisión de las metas de impacto y de resultado del Plan de Acción de la PPECS; Se articularon las metas del Plan de Acción de la Política Pública de Ecourbanismo y Construcción Sostenible y el Plan Distrital de Cambio Climático (05/08/2015); El día 12/08/2015 la SEGAE asistió a la comisión permanente del Código de la Construcción Sostenible en la cual se socializó a CAMACOL los avances del Plan de Acción de la PPECS; Se desarrolló la Segunda Mesa de Ecourbanismo y Construcción Sostenible, donde se realizó la revisión de las metas del Plan de Acción de la PPECS (14/09/2015); Se realizó evento de socialización del Plan de Acción de la PPECS y los avances en construcción sostenible, en el marco de encuentro del clima (22/09/2015).
Se participó de la 3a sesión de la Mesa de Ecourbanismo y Construcción Sostenible en el marco de la CISPAER (15/12/2015), se realizó mesa de trabajo de priorización de los proyectos del Plan de Acción de la PPECS (Acta 344 SEGAE) y la SDP emitió la Resolución 1319 del 11 de noviembre de 2015 “Por la cual se adopta el Plan de Acción de la Política Pública de Ecourbanismo y Construcción Sostenible de Bogotá, Distrito Capital 2014 - 2024”.</t>
  </si>
  <si>
    <t xml:space="preserve">Se realizó el primer ciclo de capacitaciones año 2015 del Programa Bogotá Construcción Sostenible – BCS (tema Energía 19/02/2015, Agua 19/03/2015, Diseño 23/04/2015, Materiales 27/05/2015 y Paisaje 25/06/2015), el día 21/09/2015 se realizó la I jornada de capacitación sector académico del programa en los temas de agua, energía, directorio de la construcción sostenible, diseño, materiales y paisaje, realizada en la Universidad Piloto de Colombia; así mismo, se socializado el Programa en diferentes eventos.
Se realizó el reconocimiento ambiental al Hotel BIOHOTEL 25/06/2015, como edificación ecoeficiente en el marco del programa PRECO Resolución 5926 del 2011 y al edificio MID TOWN CORPORATE CENTER BOGOTÁ D.C (resolución 1170 del día 31/07/2015).
Se realizó el pre-reconocimiento del programa Bogotá Construcción Sostenible a los proyectos Cable Aéreo de Ciudad Bolívar, ZF Towers y Aulas Ambientales Soratama y Entrenubes.
Se continúa trabajando en la consolidación de información de empresas proveedoras que desean hacer parte del Directorio de la Construcción Sostenible, herramienta virtual que hace parte del programa Bogotá Construcción Sostenible. Su objetivo principal es promover empresas que presten servicios de consultoría o ventas de productos, relacionados con la protección del medio ambiente, a la fecha se tienen inscritas 62 empresas.
</t>
  </si>
  <si>
    <t>Participamos en el I foro Internacional: Territorios de Borde organizado por la Secretaría Distrital de Hábitat, en el que se revisaron las experiencias locales e internacionales relacionados con la concertación y el ordenamiento de territorios de borde urbano rural. 
Asistimos al foro "Logros en integración regional" en el que se presentarán los resultados del Distrito en materia de integración regional
Participamos en el Primer Foro de Sustentabilidad Ecosistémica. Páramos: producción versus sostenibilidad  organizado por la Región Administrativa de Planeación Especial - Región Central, especificamente la Secretaría estuvo en el panel "Retos y desafíos de la Región Central en la gestión ambiental de los páramos".</t>
  </si>
  <si>
    <t xml:space="preserve">PÁRAMOS Y BIODIVERSIDAD: Se articuló entre la SDA y la EAB las acciones rurales en Sumapaz, con el fin de complementar las acciones entorno al Ordenamiento Ambiental Predial y el proceso de Reconversión de los Sistemas Productivos de las familias campesinas, la protección del recurso hídrico, la biodiversidad y el suelo. Se avanzó en la identificación de predios vinculados por la SDA en la cuenca del Rio Blanco. Se realizó el reporte de seguimiento de la contrapartida de la SDA al proyecto de conservación, restauración y usos sostenible de los Páramos. 
Se revisó el proyecto "Implementación de acciones de conservación y restauración de los complejos de páramo, bosque alto-andino y servicios ecosistémicos de la Región Central" el cual está siendo desarrollado por la RAPE, institución que encargada para gestionar la segunda fase del proyecto. 
CERROS ORIENTALES: Se coordinó la elaboración de un concepto sobre la propuesta de adopción y reglamentación de la Tasa Compensatoria a implementar en la Reserva Forestal Bosque Oriental. Se asistió y participó en la reunión técnica citada por el MADS, para abordar en detalle los antecedentes y los criterios a utilizar en la definición de la fórmula matemática que me define el monto a cobrar. Participación en el taller técnico de revisión de observaciones a la propuesta de Plan de Manejo de la Reserva presentada por la CAR. Concertación final entre la SDP y la SDA de la versión definitiva del articulado del Proyecto de Decreto del Plan de Manejo Ambiental de las Áreas de Ocupación Pública Prioritaria de la Franja de Adecuación de los Cerros Orientales–PM-AOPP, adoptado mediante Decreto 485 del 25 de Noviembre de 2015.
EVALUACIÓN REGIONAL DEL AGUA-ERA: Se realizó revisión y comentarios al documento y análisis de probabilidad y riesgo de calidad de los indicadores ERA. En reunión de trabajo con la mesa de recurso hídrico se Llegó a un acuerdo sobre los indicadores que se consolidarán y revisarán para incluir en el ORARBO. Indicadores de la ERA según temas de calidad del agua y monitoreo de vertimientos Se hace entrega de los datos cartográficos a la Directora Gestión Ambiental del Sistema Hídrico de la EAAB mediante oficio No. 2015EE245504.
RESERVA FORESTAL THOMAS VAN DER HAMMEN-RFTVDH A partir de la declaratoria de la Reserva mediante Acuerdo 011 de 2011 de la CAR, se adoptó el plan de manejo ambiental de la reserva mediante Acuerdo 021 de 2014 de la CAR. Con resolución 0187 del 1 Abril de 2015 la EAB acota, anuncia y declara de utilidad pública las zonas de terreno de los predios requeridos para el fortalecimiento, preservación, protección y restauración de la Reserva, a efecto de garantizar los objetivos de conectividad hídrica con la quebrada La Salitrosa, el humedal la Conejera y el Río Bogotá. La SDA con Resolución 819 del 23 de junio de 2015 adopta las medidas para la protección para los sectores inundables conformados por 8 polígonos aledaños al PEDH Torca Guaymaral.
Se declara de utilidad pública e interés social las áreas prioritarias (1.168,76 hectáreas) para consolidar la conectividad ecológica, protección y restauración entre los Cerros Orientales y el área de la Reserva Forestal “Thomas Van der Hammen”, con Resolución 835 del 24 de Junio de 2015.
En el marco de las normas vigentes, se tiene la posibilidad de adquirir los predios, por esta razón se aprobó mediante Acuerdo No. 07 del 12 de Junio de 2015 de la junta directiva del FONDIGER, 90.000millones para la adquisición predial y restauración ambiental de la Reserva, en la subcuenta Adaptación Cambio Climático, su reporte de ejecución se realiza a través de la DGA, como gerente del PI 821.
Borde Noroccidental: Se apoyó la elaboración del Modelo de ocupación en el territorio del borde noroccidental, específicamente en los capítulos del Fallo del Río Bogotá y elemento de la estructura ecológica regional y distrital. 
</t>
  </si>
  <si>
    <r>
      <t xml:space="preserve">7, OBSERVACIONES AVANCE TRIMESTRE IV DE </t>
    </r>
    <r>
      <rPr>
        <b/>
        <u/>
        <sz val="10"/>
        <rFont val="Arial"/>
        <family val="2"/>
      </rPr>
      <t>2015</t>
    </r>
  </si>
  <si>
    <t>Antonio Nariño</t>
  </si>
  <si>
    <t>Barrios Unidos</t>
  </si>
  <si>
    <t>SIN DEINIR</t>
  </si>
  <si>
    <t>Bosa</t>
  </si>
  <si>
    <t>Ciudad Bolívar</t>
  </si>
  <si>
    <t>Engativa</t>
  </si>
  <si>
    <t>Fontibón</t>
  </si>
  <si>
    <t>Kennedy</t>
  </si>
  <si>
    <t>Mártires</t>
  </si>
  <si>
    <t xml:space="preserve">La Candelaria </t>
  </si>
  <si>
    <t>Puente Aranda</t>
  </si>
  <si>
    <t>Rafael Uribe</t>
  </si>
  <si>
    <t>San Cristóbal</t>
  </si>
  <si>
    <t>Santa Fe</t>
  </si>
  <si>
    <t>Suba</t>
  </si>
  <si>
    <t>Teusaquillo</t>
  </si>
  <si>
    <t>Tunjuelito</t>
  </si>
  <si>
    <t>Usaquen</t>
  </si>
  <si>
    <t>Usme</t>
  </si>
  <si>
    <t>Total Meta</t>
  </si>
  <si>
    <t>Total mag</t>
  </si>
  <si>
    <t>Total rec vig</t>
  </si>
  <si>
    <t>126PG01-PR02-F-A5-V9.0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</si>
</sst>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quot;$&quot;\ * #,##0.00_);_(&quot;$&quot;\ * \(#,##0.00\);_(&quot;$&quot;\ * &quot;-&quot;??_);_(@_)"/>
    <numFmt numFmtId="165" formatCode="_(* #,##0.00_);_(* \(#,##0.00\);_(* &quot;-&quot;??_);_(@_)"/>
    <numFmt numFmtId="166" formatCode="_-* #,##0.00\ &quot;€&quot;_-;\-* #,##0.00\ &quot;€&quot;_-;_-* &quot;-&quot;??\ &quot;€&quot;_-;_-@_-"/>
    <numFmt numFmtId="167" formatCode="_-* #,##0.00\ _€_-;\-* #,##0.00\ _€_-;_-* &quot;-&quot;??\ _€_-;_-@_-"/>
    <numFmt numFmtId="168" formatCode="_ &quot;$&quot;\ * #,##0.00_ ;_ &quot;$&quot;\ * \-#,##0.00_ ;_ &quot;$&quot;\ * &quot;-&quot;??_ ;_ @_ "/>
    <numFmt numFmtId="169" formatCode="_ * #,##0.00_ ;_ * \-#,##0.00_ ;_ * &quot;-&quot;??_ ;_ @_ "/>
    <numFmt numFmtId="170" formatCode="[$$-240A]\ #,##0"/>
    <numFmt numFmtId="171" formatCode="_([$$-240A]\ * #,##0_);_([$$-240A]\ * \(#,##0\);_([$$-240A]\ * &quot;-&quot;??_);_(@_)"/>
    <numFmt numFmtId="172" formatCode="_ * #,##0_ ;_ * \-#,##0_ ;_ * &quot;-&quot;??_ ;_ @_ "/>
    <numFmt numFmtId="173" formatCode="_(&quot;$&quot;* #,##0.00_);_(&quot;$&quot;* \(#,##0.00\);_(&quot;$&quot;* &quot;-&quot;??_);_(@_)"/>
    <numFmt numFmtId="174" formatCode="_(&quot;$&quot;* #,##0_);_(&quot;$&quot;* \(#,##0\);_(&quot;$&quot;* &quot;-&quot;??_);_(@_)"/>
    <numFmt numFmtId="175" formatCode="_-* #,##0\ _€_-;\-* #,##0\ _€_-;_-* &quot;-&quot;??\ _€_-;_-@_-"/>
    <numFmt numFmtId="176" formatCode="_(* #,##0_);_(* \(#,##0\);_(* &quot;-&quot;??_);_(@_)"/>
    <numFmt numFmtId="177" formatCode="_([$$-240A]\ * #,##0.000_);_([$$-240A]\ * \(#,##0.000\);_([$$-240A]\ * &quot;-&quot;??_);_(@_)"/>
    <numFmt numFmtId="178" formatCode="0.0%"/>
    <numFmt numFmtId="179" formatCode="_-* #,##0\ &quot;€&quot;_-;\-* #,##0\ &quot;€&quot;_-;_-* &quot;-&quot;??\ &quot;€&quot;_-;_-@_-"/>
    <numFmt numFmtId="180" formatCode="#,##0.0"/>
    <numFmt numFmtId="181" formatCode="[$$-240A]\ #,##0.00"/>
    <numFmt numFmtId="182" formatCode="_-* #,##0.0\ _€_-;\-* #,##0.0\ _€_-;_-* &quot;-&quot;??\ _€_-;_-@_-"/>
  </numFmts>
  <fonts count="40"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0"/>
      <name val="Tahoma"/>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8"/>
      <name val="Arial"/>
      <family val="2"/>
    </font>
    <font>
      <sz val="7"/>
      <name val="Arial"/>
      <family val="2"/>
    </font>
    <font>
      <sz val="9"/>
      <name val="Arial"/>
      <family val="2"/>
    </font>
    <font>
      <sz val="9"/>
      <color indexed="8"/>
      <name val="Arial"/>
      <family val="2"/>
    </font>
    <font>
      <b/>
      <sz val="9"/>
      <name val="Arial"/>
      <family val="2"/>
    </font>
    <font>
      <b/>
      <sz val="12"/>
      <name val="Tahoma"/>
      <family val="2"/>
    </font>
    <font>
      <b/>
      <sz val="18"/>
      <name val="Arial"/>
      <family val="2"/>
    </font>
    <font>
      <sz val="11"/>
      <color theme="1"/>
      <name val="Calibri"/>
      <family val="2"/>
      <scheme val="minor"/>
    </font>
    <font>
      <sz val="10"/>
      <color theme="1"/>
      <name val="Calibri"/>
      <family val="2"/>
      <scheme val="minor"/>
    </font>
    <font>
      <sz val="9"/>
      <name val="Calibri"/>
      <family val="2"/>
      <scheme val="minor"/>
    </font>
    <font>
      <sz val="10"/>
      <name val="Calibri"/>
      <family val="2"/>
      <scheme val="minor"/>
    </font>
    <font>
      <sz val="14"/>
      <name val="Calibri"/>
      <family val="2"/>
    </font>
    <font>
      <b/>
      <sz val="11"/>
      <color indexed="8"/>
      <name val="Arial"/>
      <family val="2"/>
    </font>
    <font>
      <b/>
      <sz val="10"/>
      <color indexed="8"/>
      <name val="Arial"/>
      <family val="2"/>
    </font>
    <font>
      <sz val="11"/>
      <color theme="1"/>
      <name val="Arial Narrow"/>
      <family val="2"/>
    </font>
    <font>
      <sz val="12"/>
      <color theme="1"/>
      <name val="Arial"/>
      <family val="2"/>
    </font>
    <font>
      <sz val="10"/>
      <color theme="1"/>
      <name val="Arial"/>
      <family val="2"/>
    </font>
    <font>
      <b/>
      <u/>
      <sz val="10"/>
      <name val="Arial"/>
      <family val="2"/>
    </font>
    <font>
      <sz val="10"/>
      <color indexed="8"/>
      <name val="Arial"/>
      <family val="2"/>
    </font>
    <font>
      <sz val="11"/>
      <name val="Calibri"/>
      <family val="2"/>
      <scheme val="minor"/>
    </font>
    <font>
      <sz val="10"/>
      <color rgb="FFFF0000"/>
      <name val="Arial"/>
      <family val="2"/>
    </font>
    <font>
      <sz val="9"/>
      <color theme="1"/>
      <name val="Arial"/>
      <family val="2"/>
    </font>
    <font>
      <b/>
      <sz val="11"/>
      <name val="Calibri"/>
      <family val="2"/>
      <scheme val="minor"/>
    </font>
    <font>
      <sz val="11"/>
      <color indexed="8"/>
      <name val="Arial"/>
      <family val="2"/>
    </font>
    <font>
      <sz val="12"/>
      <color theme="1"/>
      <name val="Calibri"/>
      <family val="2"/>
      <scheme val="minor"/>
    </font>
  </fonts>
  <fills count="12">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7BB80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9CD35F"/>
        <bgColor indexed="64"/>
      </patternFill>
    </fill>
    <fill>
      <patternFill patternType="solid">
        <fgColor theme="0" tint="-0.249977111117893"/>
        <bgColor indexed="64"/>
      </patternFill>
    </fill>
    <fill>
      <patternFill patternType="solid">
        <fgColor theme="0" tint="-0.1499984740745262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theme="1"/>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s>
  <cellStyleXfs count="26">
    <xf numFmtId="0" fontId="0" fillId="0" borderId="0"/>
    <xf numFmtId="169" fontId="10" fillId="0" borderId="0" applyFont="0" applyFill="0" applyBorder="0" applyAlignment="0" applyProtection="0"/>
    <xf numFmtId="169" fontId="4" fillId="0" borderId="0" applyFont="0" applyFill="0" applyBorder="0" applyAlignment="0" applyProtection="0"/>
    <xf numFmtId="167" fontId="7" fillId="0" borderId="0" applyFont="0" applyFill="0" applyBorder="0" applyAlignment="0" applyProtection="0"/>
    <xf numFmtId="165" fontId="22"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4" fillId="0" borderId="0" applyFont="0" applyFill="0" applyBorder="0" applyAlignment="0" applyProtection="0"/>
    <xf numFmtId="167" fontId="1" fillId="0" borderId="0" applyFont="0" applyFill="0" applyBorder="0" applyAlignment="0" applyProtection="0"/>
    <xf numFmtId="166" fontId="7" fillId="0" borderId="0" applyFont="0" applyFill="0" applyBorder="0" applyAlignment="0" applyProtection="0"/>
    <xf numFmtId="166" fontId="1" fillId="0" borderId="0" applyFont="0" applyFill="0" applyBorder="0" applyAlignment="0" applyProtection="0"/>
    <xf numFmtId="168" fontId="4" fillId="0" borderId="0" applyFont="0" applyFill="0" applyBorder="0" applyAlignment="0" applyProtection="0"/>
    <xf numFmtId="172" fontId="4" fillId="0" borderId="0" applyFont="0" applyFill="0" applyBorder="0" applyAlignment="0" applyProtection="0"/>
    <xf numFmtId="164" fontId="22" fillId="0" borderId="0" applyFont="0" applyFill="0" applyBorder="0" applyAlignment="0" applyProtection="0"/>
    <xf numFmtId="173" fontId="14" fillId="0" borderId="0" applyFont="0" applyFill="0" applyBorder="0" applyAlignment="0" applyProtection="0"/>
    <xf numFmtId="166" fontId="1" fillId="0" borderId="0" applyFont="0" applyFill="0" applyBorder="0" applyAlignment="0" applyProtection="0"/>
    <xf numFmtId="0" fontId="4" fillId="0" borderId="0"/>
    <xf numFmtId="0" fontId="4" fillId="0" borderId="0"/>
    <xf numFmtId="0" fontId="14" fillId="0" borderId="0"/>
    <xf numFmtId="0" fontId="4" fillId="0" borderId="0"/>
    <xf numFmtId="0" fontId="4" fillId="0" borderId="0"/>
    <xf numFmtId="9" fontId="7"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cellStyleXfs>
  <cellXfs count="799">
    <xf numFmtId="0" fontId="0" fillId="0" borderId="0" xfId="0"/>
    <xf numFmtId="0" fontId="0" fillId="0" borderId="0" xfId="0" applyFill="1"/>
    <xf numFmtId="0" fontId="5" fillId="0" borderId="0" xfId="16" applyFont="1" applyBorder="1" applyAlignment="1">
      <alignment vertical="center"/>
    </xf>
    <xf numFmtId="0" fontId="8" fillId="0" borderId="0" xfId="0" applyFont="1"/>
    <xf numFmtId="0" fontId="0" fillId="4" borderId="0" xfId="0" applyFill="1"/>
    <xf numFmtId="0" fontId="0" fillId="0" borderId="0" xfId="0" applyFill="1" applyAlignment="1">
      <alignment horizontal="center" vertical="center"/>
    </xf>
    <xf numFmtId="0" fontId="23" fillId="0" borderId="0" xfId="0" applyFont="1" applyFill="1"/>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3" fillId="2" borderId="0" xfId="16" applyFont="1" applyFill="1" applyAlignment="1">
      <alignment vertical="center"/>
    </xf>
    <xf numFmtId="0" fontId="13" fillId="0" borderId="0" xfId="16" applyFont="1" applyAlignment="1">
      <alignment vertical="center"/>
    </xf>
    <xf numFmtId="10" fontId="4" fillId="2" borderId="0" xfId="16" applyNumberFormat="1" applyFill="1" applyAlignment="1">
      <alignment vertical="center"/>
    </xf>
    <xf numFmtId="0" fontId="0" fillId="4" borderId="0" xfId="0" applyFill="1" applyAlignment="1">
      <alignment horizontal="center"/>
    </xf>
    <xf numFmtId="0" fontId="8" fillId="0" borderId="1" xfId="0" applyFont="1" applyBorder="1" applyAlignment="1">
      <alignment horizontal="center" vertical="center"/>
    </xf>
    <xf numFmtId="0" fontId="0" fillId="0" borderId="0" xfId="0" applyFill="1" applyAlignment="1">
      <alignment horizontal="center"/>
    </xf>
    <xf numFmtId="0" fontId="4" fillId="2" borderId="0" xfId="16" applyFill="1" applyAlignment="1">
      <alignment horizontal="left" vertical="center"/>
    </xf>
    <xf numFmtId="0" fontId="4" fillId="0" borderId="0" xfId="16" applyAlignment="1">
      <alignment horizontal="left" vertical="center"/>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13" fillId="0" borderId="0" xfId="0" applyFont="1" applyFill="1"/>
    <xf numFmtId="175" fontId="0" fillId="0" borderId="0" xfId="0" applyNumberFormat="1" applyFill="1" applyAlignment="1">
      <alignment horizontal="center"/>
    </xf>
    <xf numFmtId="3" fontId="17" fillId="0" borderId="3" xfId="0" applyNumberFormat="1" applyFont="1" applyFill="1" applyBorder="1" applyAlignment="1">
      <alignment horizontal="center" vertical="center" wrapText="1"/>
    </xf>
    <xf numFmtId="0" fontId="8" fillId="4" borderId="1" xfId="0"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xf>
    <xf numFmtId="3" fontId="17" fillId="4" borderId="3" xfId="0" applyNumberFormat="1" applyFont="1" applyFill="1" applyBorder="1" applyAlignment="1">
      <alignment horizontal="center" vertical="center" wrapText="1"/>
    </xf>
    <xf numFmtId="3" fontId="17" fillId="4" borderId="1" xfId="10" applyNumberFormat="1" applyFont="1" applyFill="1" applyBorder="1" applyAlignment="1">
      <alignment horizontal="center" vertical="center" wrapText="1"/>
    </xf>
    <xf numFmtId="171" fontId="18" fillId="4" borderId="1" xfId="0" applyNumberFormat="1" applyFont="1" applyFill="1" applyBorder="1" applyAlignment="1">
      <alignment horizontal="right" vertical="center"/>
    </xf>
    <xf numFmtId="3" fontId="17" fillId="4" borderId="5" xfId="10" applyNumberFormat="1" applyFont="1" applyFill="1" applyBorder="1" applyAlignment="1">
      <alignment horizontal="center" vertical="center" wrapText="1"/>
    </xf>
    <xf numFmtId="0" fontId="2" fillId="5" borderId="1" xfId="16" applyFont="1" applyFill="1" applyBorder="1" applyAlignment="1">
      <alignment horizontal="left" vertical="center" wrapText="1"/>
    </xf>
    <xf numFmtId="0" fontId="0" fillId="0" borderId="31" xfId="0" applyFill="1" applyBorder="1"/>
    <xf numFmtId="0" fontId="0" fillId="0" borderId="32" xfId="0" applyFill="1" applyBorder="1"/>
    <xf numFmtId="0" fontId="29" fillId="0" borderId="0" xfId="0" applyFont="1" applyFill="1" applyAlignment="1">
      <alignment horizontal="center" vertical="center"/>
    </xf>
    <xf numFmtId="0" fontId="5" fillId="4" borderId="29" xfId="0" applyFont="1" applyFill="1" applyBorder="1" applyAlignment="1">
      <alignment vertical="top" wrapText="1"/>
    </xf>
    <xf numFmtId="0" fontId="5" fillId="4" borderId="0" xfId="0" applyFont="1" applyFill="1" applyBorder="1" applyAlignment="1">
      <alignment vertical="top" wrapText="1"/>
    </xf>
    <xf numFmtId="0" fontId="5" fillId="4" borderId="0" xfId="0" applyFont="1" applyFill="1" applyBorder="1" applyAlignment="1">
      <alignment horizontal="center" vertical="center" wrapText="1"/>
    </xf>
    <xf numFmtId="0" fontId="30" fillId="4" borderId="29" xfId="0" applyFont="1" applyFill="1" applyBorder="1"/>
    <xf numFmtId="0" fontId="30" fillId="4" borderId="0" xfId="0" applyFont="1" applyFill="1" applyBorder="1"/>
    <xf numFmtId="0" fontId="30" fillId="4" borderId="0" xfId="0" applyFont="1" applyFill="1" applyBorder="1" applyAlignment="1">
      <alignment horizontal="center"/>
    </xf>
    <xf numFmtId="0" fontId="30" fillId="4" borderId="30" xfId="0" applyFont="1" applyFill="1" applyBorder="1"/>
    <xf numFmtId="0" fontId="16" fillId="6" borderId="1" xfId="0" applyFont="1" applyFill="1" applyBorder="1" applyAlignment="1" applyProtection="1">
      <alignment horizontal="left" vertical="center" wrapText="1"/>
      <protection locked="0"/>
    </xf>
    <xf numFmtId="0" fontId="16" fillId="6" borderId="2" xfId="0" applyFont="1" applyFill="1" applyBorder="1" applyAlignment="1" applyProtection="1">
      <alignment horizontal="left" vertical="center" wrapText="1"/>
      <protection locked="0"/>
    </xf>
    <xf numFmtId="0" fontId="16" fillId="6" borderId="4" xfId="0" applyFont="1" applyFill="1" applyBorder="1" applyAlignment="1" applyProtection="1">
      <alignment horizontal="left" vertical="center" wrapText="1"/>
      <protection locked="0"/>
    </xf>
    <xf numFmtId="0" fontId="16" fillId="6" borderId="5" xfId="0" applyFont="1" applyFill="1" applyBorder="1" applyAlignment="1" applyProtection="1">
      <alignment horizontal="left" vertical="center" wrapText="1"/>
      <protection locked="0"/>
    </xf>
    <xf numFmtId="10" fontId="24" fillId="6" borderId="0" xfId="21" applyNumberFormat="1" applyFont="1" applyFill="1" applyBorder="1" applyAlignment="1"/>
    <xf numFmtId="0" fontId="24" fillId="6" borderId="0" xfId="0" applyFont="1" applyFill="1" applyBorder="1" applyAlignment="1"/>
    <xf numFmtId="0" fontId="25" fillId="6" borderId="0" xfId="0" applyFont="1" applyFill="1" applyBorder="1" applyAlignment="1"/>
    <xf numFmtId="3" fontId="17" fillId="4" borderId="5" xfId="0" applyNumberFormat="1"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8" fillId="0" borderId="25" xfId="0" applyFont="1" applyBorder="1" applyAlignment="1">
      <alignment horizontal="center" vertical="center"/>
    </xf>
    <xf numFmtId="0" fontId="8" fillId="0" borderId="25" xfId="0" applyFont="1" applyBorder="1" applyAlignment="1">
      <alignment horizontal="center" vertical="center" wrapText="1"/>
    </xf>
    <xf numFmtId="175" fontId="8" fillId="0" borderId="25" xfId="3" applyNumberFormat="1" applyFont="1" applyBorder="1" applyAlignment="1">
      <alignment vertical="center"/>
    </xf>
    <xf numFmtId="175" fontId="8" fillId="0" borderId="25" xfId="3" applyNumberFormat="1" applyFont="1" applyBorder="1" applyAlignment="1">
      <alignment horizontal="left" vertical="center"/>
    </xf>
    <xf numFmtId="0" fontId="25" fillId="6" borderId="30" xfId="0" applyFont="1" applyFill="1" applyBorder="1" applyAlignment="1"/>
    <xf numFmtId="3" fontId="19" fillId="3" borderId="4" xfId="0" applyNumberFormat="1" applyFont="1" applyFill="1" applyBorder="1" applyAlignment="1">
      <alignment horizontal="center" vertical="center" wrapText="1"/>
    </xf>
    <xf numFmtId="0" fontId="24" fillId="6" borderId="32" xfId="0" applyFont="1" applyFill="1" applyBorder="1" applyAlignment="1"/>
    <xf numFmtId="0" fontId="25" fillId="6" borderId="32" xfId="0" applyFont="1" applyFill="1" applyBorder="1" applyAlignment="1"/>
    <xf numFmtId="0" fontId="12" fillId="6" borderId="48" xfId="0" applyFont="1" applyFill="1" applyBorder="1" applyAlignment="1">
      <alignment horizontal="right"/>
    </xf>
    <xf numFmtId="0" fontId="2" fillId="5" borderId="4" xfId="16" applyFont="1" applyFill="1" applyBorder="1" applyAlignment="1">
      <alignment horizontal="left" vertical="center" wrapText="1"/>
    </xf>
    <xf numFmtId="0" fontId="15" fillId="5" borderId="4" xfId="16" applyFont="1" applyFill="1" applyBorder="1" applyAlignment="1">
      <alignment horizontal="center" vertical="center" textRotation="180" wrapText="1"/>
    </xf>
    <xf numFmtId="10" fontId="4" fillId="5" borderId="4" xfId="16" applyNumberFormat="1"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8" fillId="0" borderId="51" xfId="0" applyFont="1" applyBorder="1" applyAlignment="1">
      <alignment horizontal="center" vertical="center"/>
    </xf>
    <xf numFmtId="0" fontId="8" fillId="0" borderId="5" xfId="0" applyFont="1" applyBorder="1" applyAlignment="1">
      <alignment horizontal="center" vertical="center" wrapText="1"/>
    </xf>
    <xf numFmtId="167" fontId="8" fillId="0" borderId="25" xfId="3" applyNumberFormat="1" applyFont="1" applyBorder="1" applyAlignment="1">
      <alignment vertical="center"/>
    </xf>
    <xf numFmtId="0" fontId="8" fillId="0" borderId="5" xfId="0" applyFont="1" applyBorder="1" applyAlignment="1">
      <alignment horizontal="center" vertical="center"/>
    </xf>
    <xf numFmtId="0" fontId="8" fillId="0" borderId="0" xfId="0" applyFont="1" applyAlignment="1">
      <alignment horizontal="center" vertical="center"/>
    </xf>
    <xf numFmtId="175" fontId="8" fillId="0" borderId="1" xfId="3" applyNumberFormat="1" applyFont="1" applyBorder="1" applyAlignment="1">
      <alignment vertical="center"/>
    </xf>
    <xf numFmtId="175" fontId="8" fillId="0" borderId="1" xfId="3" applyNumberFormat="1" applyFont="1" applyBorder="1" applyAlignment="1">
      <alignment horizontal="left" vertical="center"/>
    </xf>
    <xf numFmtId="167" fontId="8" fillId="0" borderId="1" xfId="3" applyNumberFormat="1" applyFont="1" applyBorder="1" applyAlignment="1">
      <alignment vertical="center"/>
    </xf>
    <xf numFmtId="0" fontId="8" fillId="7" borderId="1" xfId="0" applyFont="1" applyFill="1" applyBorder="1" applyAlignment="1">
      <alignment horizontal="center" vertical="center"/>
    </xf>
    <xf numFmtId="4" fontId="17" fillId="0" borderId="3" xfId="0" applyNumberFormat="1" applyFont="1" applyFill="1" applyBorder="1" applyAlignment="1">
      <alignment horizontal="center" vertical="center" wrapText="1"/>
    </xf>
    <xf numFmtId="0" fontId="4" fillId="2" borderId="0" xfId="16" applyFont="1" applyFill="1" applyAlignment="1">
      <alignment vertical="center"/>
    </xf>
    <xf numFmtId="0" fontId="2" fillId="0" borderId="1" xfId="0" applyFont="1" applyBorder="1" applyAlignment="1" applyProtection="1">
      <alignment horizontal="center" vertical="center" wrapText="1"/>
      <protection locked="0"/>
    </xf>
    <xf numFmtId="0" fontId="4" fillId="0" borderId="0" xfId="16" applyFont="1" applyAlignment="1">
      <alignment vertical="center"/>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10" fontId="4" fillId="0" borderId="4" xfId="0" applyNumberFormat="1" applyFont="1" applyFill="1" applyBorder="1" applyAlignment="1">
      <alignment horizontal="center" vertical="center"/>
    </xf>
    <xf numFmtId="10" fontId="4" fillId="0" borderId="2" xfId="0" applyNumberFormat="1" applyFont="1" applyFill="1" applyBorder="1" applyAlignment="1">
      <alignment horizontal="center" vertical="center"/>
    </xf>
    <xf numFmtId="4" fontId="17" fillId="4" borderId="1" xfId="10" applyNumberFormat="1" applyFont="1" applyFill="1" applyBorder="1" applyAlignment="1">
      <alignment horizontal="center" vertical="center" wrapText="1"/>
    </xf>
    <xf numFmtId="0" fontId="19" fillId="3" borderId="4" xfId="0" applyNumberFormat="1" applyFont="1" applyFill="1" applyBorder="1" applyAlignment="1">
      <alignment horizontal="center" vertical="center" wrapText="1"/>
    </xf>
    <xf numFmtId="4" fontId="17" fillId="4" borderId="5" xfId="0" applyNumberFormat="1" applyFont="1" applyFill="1" applyBorder="1" applyAlignment="1">
      <alignment horizontal="center" vertical="center" wrapText="1"/>
    </xf>
    <xf numFmtId="4" fontId="17" fillId="4" borderId="3" xfId="0" applyNumberFormat="1" applyFont="1" applyFill="1" applyBorder="1" applyAlignment="1">
      <alignment horizontal="center" vertical="center" wrapText="1"/>
    </xf>
    <xf numFmtId="178" fontId="17" fillId="0" borderId="3" xfId="21" applyNumberFormat="1" applyFont="1" applyFill="1" applyBorder="1" applyAlignment="1">
      <alignment horizontal="center" vertical="center" wrapText="1"/>
    </xf>
    <xf numFmtId="9" fontId="17" fillId="4" borderId="1" xfId="21" applyFont="1" applyFill="1" applyBorder="1" applyAlignment="1">
      <alignment horizontal="center" vertical="center" wrapText="1"/>
    </xf>
    <xf numFmtId="3" fontId="0" fillId="0" borderId="0" xfId="0" applyNumberFormat="1" applyFill="1" applyAlignment="1">
      <alignment horizontal="center" vertical="center"/>
    </xf>
    <xf numFmtId="0" fontId="2" fillId="0" borderId="4" xfId="0" applyFont="1" applyFill="1" applyBorder="1" applyAlignment="1" applyProtection="1">
      <alignment horizontal="center" vertical="center" wrapText="1"/>
      <protection locked="0"/>
    </xf>
    <xf numFmtId="10" fontId="34" fillId="9" borderId="4" xfId="0" applyNumberFormat="1" applyFont="1" applyFill="1" applyBorder="1" applyAlignment="1" applyProtection="1">
      <alignment vertical="center"/>
      <protection locked="0"/>
    </xf>
    <xf numFmtId="178" fontId="34" fillId="5" borderId="3" xfId="0" applyNumberFormat="1" applyFont="1" applyFill="1" applyBorder="1" applyAlignment="1">
      <alignment vertical="center"/>
    </xf>
    <xf numFmtId="10" fontId="34" fillId="9" borderId="1" xfId="0" applyNumberFormat="1" applyFont="1" applyFill="1" applyBorder="1" applyAlignment="1" applyProtection="1">
      <alignment vertical="center"/>
      <protection locked="0"/>
    </xf>
    <xf numFmtId="178" fontId="4" fillId="0" borderId="1" xfId="0" applyNumberFormat="1" applyFont="1" applyFill="1" applyBorder="1" applyAlignment="1">
      <alignment horizontal="center" vertical="center"/>
    </xf>
    <xf numFmtId="9" fontId="4" fillId="0" borderId="1" xfId="0" applyNumberFormat="1" applyFont="1" applyFill="1" applyBorder="1" applyAlignment="1">
      <alignment horizontal="center" vertical="center"/>
    </xf>
    <xf numFmtId="178" fontId="34" fillId="5" borderId="1" xfId="0" applyNumberFormat="1" applyFont="1" applyFill="1" applyBorder="1" applyAlignment="1">
      <alignment vertical="center"/>
    </xf>
    <xf numFmtId="178" fontId="4" fillId="0" borderId="5" xfId="0" applyNumberFormat="1" applyFont="1" applyFill="1" applyBorder="1" applyAlignment="1">
      <alignment horizontal="center" vertical="center"/>
    </xf>
    <xf numFmtId="9" fontId="4" fillId="0" borderId="5" xfId="0" applyNumberFormat="1" applyFont="1" applyFill="1" applyBorder="1" applyAlignment="1">
      <alignment horizontal="center" vertical="center"/>
    </xf>
    <xf numFmtId="178" fontId="34" fillId="5" borderId="5" xfId="0" applyNumberFormat="1" applyFont="1" applyFill="1" applyBorder="1" applyAlignment="1">
      <alignment vertical="center"/>
    </xf>
    <xf numFmtId="10" fontId="34" fillId="9" borderId="5" xfId="0" applyNumberFormat="1" applyFont="1" applyFill="1" applyBorder="1" applyAlignment="1" applyProtection="1">
      <alignment vertical="center"/>
      <protection locked="0"/>
    </xf>
    <xf numFmtId="10" fontId="37" fillId="9" borderId="4" xfId="0" applyNumberFormat="1" applyFont="1" applyFill="1" applyBorder="1" applyAlignment="1" applyProtection="1">
      <alignment vertical="center"/>
      <protection locked="0"/>
    </xf>
    <xf numFmtId="9" fontId="2" fillId="0" borderId="4" xfId="0" applyNumberFormat="1" applyFont="1" applyFill="1" applyBorder="1" applyAlignment="1">
      <alignment horizontal="center" vertical="center"/>
    </xf>
    <xf numFmtId="178" fontId="4" fillId="0" borderId="4" xfId="0" applyNumberFormat="1" applyFont="1" applyFill="1" applyBorder="1" applyAlignment="1">
      <alignment horizontal="center" vertical="center"/>
    </xf>
    <xf numFmtId="9" fontId="4" fillId="0" borderId="4" xfId="0" applyNumberFormat="1" applyFont="1" applyFill="1" applyBorder="1" applyAlignment="1">
      <alignment horizontal="center" vertical="center"/>
    </xf>
    <xf numFmtId="178" fontId="4" fillId="0" borderId="2" xfId="0" applyNumberFormat="1" applyFont="1" applyFill="1" applyBorder="1" applyAlignment="1">
      <alignment horizontal="center" vertical="center"/>
    </xf>
    <xf numFmtId="10" fontId="4" fillId="0" borderId="4" xfId="23" applyNumberFormat="1" applyFont="1" applyFill="1" applyBorder="1" applyAlignment="1">
      <alignment horizontal="center" vertical="center"/>
    </xf>
    <xf numFmtId="0" fontId="36" fillId="4" borderId="1" xfId="0" applyFont="1" applyFill="1" applyBorder="1" applyAlignment="1">
      <alignment horizontal="center" vertical="center"/>
    </xf>
    <xf numFmtId="0" fontId="17" fillId="4" borderId="3" xfId="0" applyFont="1" applyFill="1" applyBorder="1" applyAlignment="1">
      <alignment horizontal="center" vertical="center"/>
    </xf>
    <xf numFmtId="37" fontId="17" fillId="4" borderId="1" xfId="9" applyNumberFormat="1" applyFont="1" applyFill="1" applyBorder="1" applyAlignment="1">
      <alignment horizontal="center" vertical="center"/>
    </xf>
    <xf numFmtId="4" fontId="17" fillId="4" borderId="1" xfId="9" applyNumberFormat="1" applyFont="1" applyFill="1" applyBorder="1" applyAlignment="1">
      <alignment horizontal="center" vertical="center"/>
    </xf>
    <xf numFmtId="175" fontId="17" fillId="0" borderId="37" xfId="5" applyNumberFormat="1" applyFont="1" applyFill="1" applyBorder="1" applyAlignment="1">
      <alignment horizontal="center" vertical="center"/>
    </xf>
    <xf numFmtId="175" fontId="17" fillId="0" borderId="55" xfId="5" applyNumberFormat="1" applyFont="1" applyFill="1" applyBorder="1" applyAlignment="1">
      <alignment horizontal="center" vertical="center"/>
    </xf>
    <xf numFmtId="175" fontId="17" fillId="4" borderId="1" xfId="0" applyNumberFormat="1" applyFont="1" applyFill="1" applyBorder="1" applyAlignment="1">
      <alignment horizontal="center" vertical="center"/>
    </xf>
    <xf numFmtId="0" fontId="17" fillId="4" borderId="1" xfId="0" applyFont="1" applyFill="1" applyBorder="1" applyAlignment="1">
      <alignment horizontal="center" vertical="center"/>
    </xf>
    <xf numFmtId="0" fontId="17" fillId="0" borderId="54" xfId="0" applyFont="1" applyFill="1" applyBorder="1" applyAlignment="1">
      <alignment horizontal="center" vertical="center"/>
    </xf>
    <xf numFmtId="37" fontId="17" fillId="4" borderId="2" xfId="9" applyNumberFormat="1" applyFont="1" applyFill="1" applyBorder="1" applyAlignment="1">
      <alignment horizontal="center" vertical="center"/>
    </xf>
    <xf numFmtId="37" fontId="17" fillId="4" borderId="4" xfId="9" applyNumberFormat="1" applyFont="1" applyFill="1" applyBorder="1" applyAlignment="1">
      <alignment horizontal="center" vertical="center"/>
    </xf>
    <xf numFmtId="3" fontId="17" fillId="0" borderId="5" xfId="0" applyNumberFormat="1" applyFont="1" applyFill="1" applyBorder="1" applyAlignment="1">
      <alignment horizontal="center" vertical="center" wrapText="1"/>
    </xf>
    <xf numFmtId="4" fontId="17" fillId="4" borderId="3" xfId="10" applyNumberFormat="1" applyFont="1" applyFill="1" applyBorder="1" applyAlignment="1">
      <alignment horizontal="center" vertical="center" wrapText="1"/>
    </xf>
    <xf numFmtId="172" fontId="17" fillId="0" borderId="1" xfId="5" applyNumberFormat="1" applyFont="1" applyBorder="1" applyAlignment="1">
      <alignment horizontal="center" vertical="center" wrapText="1"/>
    </xf>
    <xf numFmtId="175" fontId="17" fillId="0" borderId="54" xfId="5" applyNumberFormat="1" applyFont="1" applyFill="1" applyBorder="1" applyAlignment="1">
      <alignment horizontal="center" vertical="center"/>
    </xf>
    <xf numFmtId="3" fontId="17" fillId="4" borderId="1" xfId="0" applyNumberFormat="1" applyFont="1" applyFill="1" applyBorder="1" applyAlignment="1">
      <alignment horizontal="center" vertical="center" wrapText="1"/>
    </xf>
    <xf numFmtId="3" fontId="17" fillId="8" borderId="1" xfId="10" applyNumberFormat="1" applyFont="1" applyFill="1" applyBorder="1" applyAlignment="1">
      <alignment horizontal="center" vertical="center" wrapText="1"/>
    </xf>
    <xf numFmtId="3" fontId="17" fillId="2" borderId="2" xfId="10" applyNumberFormat="1" applyFont="1" applyFill="1" applyBorder="1" applyAlignment="1">
      <alignment horizontal="center" vertical="center" wrapText="1"/>
    </xf>
    <xf numFmtId="3" fontId="17" fillId="0" borderId="2" xfId="0" applyNumberFormat="1" applyFont="1" applyFill="1" applyBorder="1" applyAlignment="1">
      <alignment horizontal="center" vertical="center" wrapText="1"/>
    </xf>
    <xf numFmtId="2" fontId="17" fillId="2" borderId="3" xfId="10" applyNumberFormat="1" applyFont="1" applyFill="1" applyBorder="1" applyAlignment="1">
      <alignment horizontal="center" vertical="center" wrapText="1"/>
    </xf>
    <xf numFmtId="3" fontId="17" fillId="0" borderId="1" xfId="10" applyNumberFormat="1" applyFont="1" applyFill="1" applyBorder="1" applyAlignment="1">
      <alignment horizontal="center" vertical="center" wrapText="1"/>
    </xf>
    <xf numFmtId="175" fontId="17" fillId="4" borderId="1" xfId="3" applyNumberFormat="1" applyFont="1" applyFill="1" applyBorder="1" applyAlignment="1">
      <alignment horizontal="center" vertical="center"/>
    </xf>
    <xf numFmtId="4" fontId="17" fillId="2" borderId="5" xfId="10" applyNumberFormat="1" applyFont="1" applyFill="1" applyBorder="1" applyAlignment="1">
      <alignment horizontal="center" vertical="center" wrapText="1"/>
    </xf>
    <xf numFmtId="3" fontId="17" fillId="0" borderId="3" xfId="0" applyNumberFormat="1" applyFont="1" applyFill="1" applyBorder="1" applyAlignment="1" applyProtection="1">
      <alignment horizontal="center" vertical="center" wrapText="1"/>
      <protection locked="0"/>
    </xf>
    <xf numFmtId="3" fontId="17" fillId="0" borderId="4" xfId="0" applyNumberFormat="1" applyFont="1" applyFill="1" applyBorder="1" applyAlignment="1">
      <alignment horizontal="center" vertical="center" wrapText="1"/>
    </xf>
    <xf numFmtId="4" fontId="17" fillId="0" borderId="1" xfId="0" applyNumberFormat="1" applyFont="1" applyFill="1" applyBorder="1" applyAlignment="1" applyProtection="1">
      <alignment horizontal="center" vertical="center" wrapText="1"/>
      <protection locked="0"/>
    </xf>
    <xf numFmtId="4" fontId="17" fillId="2" borderId="1" xfId="10" applyNumberFormat="1" applyFont="1" applyFill="1" applyBorder="1" applyAlignment="1">
      <alignment horizontal="center" vertical="center" wrapText="1"/>
    </xf>
    <xf numFmtId="9" fontId="17" fillId="0" borderId="3" xfId="23" applyFont="1" applyFill="1" applyBorder="1" applyAlignment="1" applyProtection="1">
      <alignment horizontal="center" vertical="center" wrapText="1"/>
      <protection locked="0"/>
    </xf>
    <xf numFmtId="0" fontId="17" fillId="0" borderId="1" xfId="0" applyFont="1" applyFill="1" applyBorder="1" applyAlignment="1">
      <alignment horizontal="center" vertical="center"/>
    </xf>
    <xf numFmtId="3" fontId="17" fillId="0" borderId="1" xfId="0" applyNumberFormat="1" applyFont="1" applyFill="1" applyBorder="1" applyAlignment="1">
      <alignment horizontal="center" vertical="center"/>
    </xf>
    <xf numFmtId="9" fontId="17" fillId="0" borderId="5" xfId="23" applyFont="1" applyFill="1" applyBorder="1" applyAlignment="1" applyProtection="1">
      <alignment horizontal="center" vertical="center" wrapText="1"/>
      <protection locked="0"/>
    </xf>
    <xf numFmtId="3" fontId="17" fillId="0" borderId="3" xfId="10" applyNumberFormat="1" applyFont="1" applyFill="1" applyBorder="1" applyAlignment="1">
      <alignment horizontal="center" vertical="center" wrapText="1"/>
    </xf>
    <xf numFmtId="172" fontId="17" fillId="0" borderId="5" xfId="5" applyNumberFormat="1" applyFont="1" applyBorder="1" applyAlignment="1">
      <alignment horizontal="center" vertical="center" wrapText="1"/>
    </xf>
    <xf numFmtId="172" fontId="17" fillId="0" borderId="54" xfId="0" applyNumberFormat="1" applyFont="1" applyFill="1" applyBorder="1" applyAlignment="1">
      <alignment horizontal="center" vertical="center"/>
    </xf>
    <xf numFmtId="3" fontId="17" fillId="2" borderId="1" xfId="10" applyNumberFormat="1" applyFont="1" applyFill="1" applyBorder="1" applyAlignment="1">
      <alignment horizontal="center" vertical="center" wrapText="1"/>
    </xf>
    <xf numFmtId="3" fontId="17" fillId="0" borderId="56"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xf>
    <xf numFmtId="2" fontId="17" fillId="0" borderId="54" xfId="0" applyNumberFormat="1" applyFont="1" applyFill="1" applyBorder="1" applyAlignment="1">
      <alignment horizontal="center" vertical="center"/>
    </xf>
    <xf numFmtId="4" fontId="17" fillId="2" borderId="2" xfId="10" applyNumberFormat="1" applyFont="1" applyFill="1" applyBorder="1" applyAlignment="1">
      <alignment horizontal="center" vertical="center" wrapText="1"/>
    </xf>
    <xf numFmtId="4" fontId="17" fillId="0" borderId="54" xfId="0" applyNumberFormat="1" applyFont="1" applyFill="1" applyBorder="1" applyAlignment="1">
      <alignment horizontal="center" vertical="center"/>
    </xf>
    <xf numFmtId="9" fontId="17" fillId="2" borderId="2" xfId="23"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9" fontId="17" fillId="0" borderId="1" xfId="23" applyFont="1" applyFill="1" applyBorder="1" applyAlignment="1">
      <alignment horizontal="center" vertical="center" wrapText="1"/>
    </xf>
    <xf numFmtId="9" fontId="17" fillId="0" borderId="58" xfId="23" applyFont="1" applyFill="1" applyBorder="1" applyAlignment="1">
      <alignment horizontal="center" vertical="center"/>
    </xf>
    <xf numFmtId="4" fontId="17" fillId="0" borderId="2" xfId="10" applyNumberFormat="1" applyFont="1" applyFill="1" applyBorder="1" applyAlignment="1">
      <alignment horizontal="center" vertical="center" wrapText="1"/>
    </xf>
    <xf numFmtId="4" fontId="17" fillId="0" borderId="53" xfId="0" applyNumberFormat="1" applyFont="1" applyFill="1" applyBorder="1" applyAlignment="1">
      <alignment horizontal="center" vertical="center" wrapText="1"/>
    </xf>
    <xf numFmtId="0" fontId="17" fillId="0" borderId="5" xfId="0" applyFont="1" applyFill="1" applyBorder="1" applyAlignment="1">
      <alignment horizontal="center" vertical="center"/>
    </xf>
    <xf numFmtId="175" fontId="17" fillId="0" borderId="7" xfId="5" applyNumberFormat="1" applyFont="1" applyFill="1" applyBorder="1" applyAlignment="1">
      <alignment horizontal="center" vertical="center"/>
    </xf>
    <xf numFmtId="4" fontId="17" fillId="4" borderId="1" xfId="0" applyNumberFormat="1" applyFont="1" applyFill="1" applyBorder="1" applyAlignment="1">
      <alignment horizontal="center" vertical="center"/>
    </xf>
    <xf numFmtId="0" fontId="17" fillId="0" borderId="6" xfId="0" applyFont="1" applyFill="1" applyBorder="1" applyAlignment="1">
      <alignment horizontal="center" vertical="center"/>
    </xf>
    <xf numFmtId="171" fontId="17" fillId="4" borderId="1" xfId="0" applyNumberFormat="1" applyFont="1" applyFill="1" applyBorder="1" applyAlignment="1">
      <alignment horizontal="center" vertical="center"/>
    </xf>
    <xf numFmtId="177" fontId="17" fillId="4" borderId="1" xfId="0" applyNumberFormat="1" applyFont="1" applyFill="1" applyBorder="1" applyAlignment="1">
      <alignment horizontal="center" vertical="center"/>
    </xf>
    <xf numFmtId="3" fontId="17" fillId="4" borderId="1" xfId="0" applyNumberFormat="1" applyFont="1" applyFill="1" applyBorder="1" applyAlignment="1">
      <alignment horizontal="center" vertical="center"/>
    </xf>
    <xf numFmtId="179" fontId="17" fillId="4" borderId="1" xfId="9" applyNumberFormat="1" applyFont="1" applyFill="1" applyBorder="1" applyAlignment="1">
      <alignment horizontal="center" vertical="center"/>
    </xf>
    <xf numFmtId="175" fontId="17" fillId="0" borderId="1" xfId="5" applyNumberFormat="1" applyFont="1" applyFill="1" applyBorder="1" applyAlignment="1">
      <alignment horizontal="center" vertical="center"/>
    </xf>
    <xf numFmtId="3" fontId="17" fillId="0" borderId="5" xfId="0" applyNumberFormat="1" applyFont="1" applyBorder="1" applyAlignment="1">
      <alignment horizontal="center" vertical="center" wrapText="1"/>
    </xf>
    <xf numFmtId="3" fontId="17" fillId="0" borderId="1" xfId="0" applyNumberFormat="1" applyFont="1" applyBorder="1" applyAlignment="1">
      <alignment horizontal="center" vertical="center" wrapText="1"/>
    </xf>
    <xf numFmtId="172" fontId="17" fillId="0" borderId="51" xfId="0" applyNumberFormat="1" applyFont="1" applyBorder="1" applyAlignment="1">
      <alignment horizontal="center" vertical="center" wrapText="1"/>
    </xf>
    <xf numFmtId="172" fontId="17" fillId="0" borderId="1" xfId="0" applyNumberFormat="1" applyFont="1" applyBorder="1" applyAlignment="1">
      <alignment horizontal="center" vertical="center" wrapText="1"/>
    </xf>
    <xf numFmtId="3" fontId="17" fillId="0" borderId="12" xfId="0" applyNumberFormat="1" applyFont="1" applyFill="1" applyBorder="1" applyAlignment="1">
      <alignment horizontal="center" vertical="center" wrapText="1"/>
    </xf>
    <xf numFmtId="3" fontId="36" fillId="0" borderId="52" xfId="0" applyNumberFormat="1" applyFont="1" applyFill="1" applyBorder="1" applyAlignment="1">
      <alignment horizontal="center" vertical="center" wrapText="1"/>
    </xf>
    <xf numFmtId="37" fontId="36" fillId="4" borderId="1" xfId="9" applyNumberFormat="1" applyFont="1" applyFill="1" applyBorder="1" applyAlignment="1">
      <alignment horizontal="center" vertical="center"/>
    </xf>
    <xf numFmtId="3" fontId="36" fillId="4" borderId="1" xfId="0" applyNumberFormat="1" applyFont="1" applyFill="1" applyBorder="1" applyAlignment="1">
      <alignment horizontal="center" vertical="center" wrapText="1"/>
    </xf>
    <xf numFmtId="3" fontId="36" fillId="8" borderId="1" xfId="10" applyNumberFormat="1" applyFont="1" applyFill="1" applyBorder="1" applyAlignment="1">
      <alignment horizontal="center" vertical="center" wrapText="1"/>
    </xf>
    <xf numFmtId="3" fontId="36" fillId="0" borderId="1" xfId="10" applyNumberFormat="1" applyFont="1" applyFill="1" applyBorder="1" applyAlignment="1">
      <alignment horizontal="center" vertical="center" wrapText="1"/>
    </xf>
    <xf numFmtId="3" fontId="36" fillId="8" borderId="1" xfId="0" applyNumberFormat="1" applyFont="1" applyFill="1" applyBorder="1" applyAlignment="1">
      <alignment horizontal="center" vertical="center" wrapText="1"/>
    </xf>
    <xf numFmtId="3" fontId="36" fillId="0" borderId="1" xfId="0" applyNumberFormat="1" applyFont="1" applyFill="1" applyBorder="1" applyAlignment="1">
      <alignment horizontal="center" vertical="center" wrapText="1"/>
    </xf>
    <xf numFmtId="0" fontId="0" fillId="0" borderId="0" xfId="0" applyAlignment="1">
      <alignment wrapText="1"/>
    </xf>
    <xf numFmtId="0" fontId="28" fillId="6" borderId="19" xfId="19" applyFont="1" applyFill="1" applyBorder="1" applyAlignment="1">
      <alignment vertical="center" wrapText="1"/>
    </xf>
    <xf numFmtId="174" fontId="0" fillId="0" borderId="0" xfId="0" applyNumberFormat="1"/>
    <xf numFmtId="181" fontId="0" fillId="0" borderId="0" xfId="0" applyNumberFormat="1"/>
    <xf numFmtId="0" fontId="2" fillId="6" borderId="20" xfId="19" applyFont="1" applyFill="1" applyBorder="1" applyAlignment="1">
      <alignment horizontal="center" vertical="center" wrapText="1"/>
    </xf>
    <xf numFmtId="0" fontId="2" fillId="6" borderId="4" xfId="19" applyFont="1" applyFill="1" applyBorder="1" applyAlignment="1">
      <alignment horizontal="center" vertical="center" wrapText="1"/>
    </xf>
    <xf numFmtId="0" fontId="2" fillId="6" borderId="13" xfId="19" applyFont="1" applyFill="1" applyBorder="1" applyAlignment="1">
      <alignment horizontal="center" vertical="center" wrapText="1"/>
    </xf>
    <xf numFmtId="0" fontId="2" fillId="5" borderId="4" xfId="16" applyFont="1" applyFill="1" applyBorder="1" applyAlignment="1">
      <alignment horizontal="center" vertical="center" wrapText="1"/>
    </xf>
    <xf numFmtId="175" fontId="8" fillId="0" borderId="1" xfId="5" applyNumberFormat="1" applyFont="1" applyBorder="1" applyAlignment="1">
      <alignment horizontal="center" vertical="center"/>
    </xf>
    <xf numFmtId="175" fontId="8" fillId="0" borderId="1" xfId="5" applyNumberFormat="1" applyFont="1" applyBorder="1" applyAlignment="1">
      <alignment horizontal="left" vertical="center"/>
    </xf>
    <xf numFmtId="0" fontId="8" fillId="10" borderId="1" xfId="5" applyNumberFormat="1" applyFont="1" applyFill="1" applyBorder="1" applyAlignment="1">
      <alignment horizontal="center" vertical="center"/>
    </xf>
    <xf numFmtId="175" fontId="8" fillId="0" borderId="25" xfId="5" applyNumberFormat="1" applyFont="1" applyBorder="1" applyAlignment="1">
      <alignment horizontal="left" vertical="center"/>
    </xf>
    <xf numFmtId="37" fontId="17" fillId="4" borderId="1" xfId="10" applyNumberFormat="1" applyFont="1" applyFill="1" applyBorder="1" applyAlignment="1">
      <alignment horizontal="center" vertical="center"/>
    </xf>
    <xf numFmtId="175" fontId="36" fillId="0" borderId="5" xfId="5" applyNumberFormat="1" applyFont="1" applyFill="1" applyBorder="1" applyAlignment="1" applyProtection="1">
      <alignment horizontal="center" vertical="center"/>
      <protection locked="0"/>
    </xf>
    <xf numFmtId="37" fontId="17" fillId="4" borderId="4" xfId="10" applyNumberFormat="1" applyFont="1" applyFill="1" applyBorder="1" applyAlignment="1">
      <alignment horizontal="center" vertical="center"/>
    </xf>
    <xf numFmtId="175" fontId="36" fillId="0" borderId="12" xfId="5" applyNumberFormat="1" applyFont="1" applyFill="1" applyBorder="1" applyAlignment="1" applyProtection="1">
      <alignment horizontal="center" vertical="center"/>
      <protection locked="0"/>
    </xf>
    <xf numFmtId="9" fontId="17" fillId="0" borderId="3" xfId="21" applyFont="1" applyFill="1" applyBorder="1" applyAlignment="1">
      <alignment horizontal="center" vertical="center" wrapText="1"/>
    </xf>
    <xf numFmtId="175" fontId="36" fillId="0" borderId="60" xfId="5" applyNumberFormat="1" applyFont="1" applyFill="1" applyBorder="1" applyAlignment="1" applyProtection="1">
      <alignment horizontal="center" vertical="center"/>
      <protection locked="0"/>
    </xf>
    <xf numFmtId="175" fontId="36" fillId="0" borderId="1" xfId="5" applyNumberFormat="1" applyFont="1" applyFill="1" applyBorder="1" applyAlignment="1" applyProtection="1">
      <alignment horizontal="center" vertical="center"/>
      <protection locked="0"/>
    </xf>
    <xf numFmtId="37" fontId="17" fillId="0" borderId="1" xfId="10" applyNumberFormat="1" applyFont="1" applyFill="1" applyBorder="1" applyAlignment="1">
      <alignment horizontal="center" vertical="center"/>
    </xf>
    <xf numFmtId="9" fontId="17" fillId="0" borderId="5" xfId="21" applyFont="1" applyFill="1" applyBorder="1" applyAlignment="1">
      <alignment horizontal="center" vertical="center" wrapText="1"/>
    </xf>
    <xf numFmtId="3" fontId="36" fillId="4" borderId="1" xfId="0" applyNumberFormat="1" applyFont="1" applyFill="1" applyBorder="1" applyAlignment="1" applyProtection="1">
      <alignment horizontal="center" vertical="center" wrapText="1"/>
      <protection locked="0"/>
    </xf>
    <xf numFmtId="3" fontId="36" fillId="4" borderId="1" xfId="0" applyNumberFormat="1" applyFont="1" applyFill="1" applyBorder="1" applyAlignment="1" applyProtection="1">
      <alignment horizontal="center" vertical="center"/>
      <protection locked="0"/>
    </xf>
    <xf numFmtId="3" fontId="36" fillId="0" borderId="1" xfId="0" applyNumberFormat="1" applyFont="1" applyFill="1" applyBorder="1" applyAlignment="1" applyProtection="1">
      <alignment horizontal="center" vertical="center" wrapText="1"/>
      <protection locked="0"/>
    </xf>
    <xf numFmtId="0" fontId="2" fillId="5" borderId="14" xfId="16" applyFont="1" applyFill="1" applyBorder="1" applyAlignment="1">
      <alignment vertical="center" wrapText="1"/>
    </xf>
    <xf numFmtId="0" fontId="2" fillId="5" borderId="16" xfId="16" applyFont="1" applyFill="1" applyBorder="1" applyAlignment="1">
      <alignment vertical="center" wrapText="1"/>
    </xf>
    <xf numFmtId="10" fontId="37" fillId="9" borderId="25" xfId="0" applyNumberFormat="1" applyFont="1" applyFill="1" applyBorder="1" applyAlignment="1" applyProtection="1">
      <alignment vertical="center"/>
      <protection locked="0"/>
    </xf>
    <xf numFmtId="10" fontId="4" fillId="0" borderId="1" xfId="0" applyNumberFormat="1" applyFont="1" applyFill="1" applyBorder="1" applyAlignment="1">
      <alignment horizontal="center" vertical="center"/>
    </xf>
    <xf numFmtId="175" fontId="8" fillId="10" borderId="1" xfId="5" applyNumberFormat="1" applyFont="1" applyFill="1" applyBorder="1" applyAlignment="1">
      <alignment vertical="center"/>
    </xf>
    <xf numFmtId="175" fontId="8" fillId="0" borderId="1" xfId="5" applyNumberFormat="1" applyFont="1" applyBorder="1" applyAlignment="1">
      <alignment vertical="center"/>
    </xf>
    <xf numFmtId="167" fontId="8" fillId="0" borderId="1" xfId="5" applyNumberFormat="1" applyFont="1" applyBorder="1" applyAlignment="1">
      <alignment vertical="center"/>
    </xf>
    <xf numFmtId="10" fontId="39" fillId="4" borderId="1" xfId="23" applyNumberFormat="1" applyFont="1" applyFill="1" applyBorder="1" applyAlignment="1">
      <alignment horizontal="center" vertical="center"/>
    </xf>
    <xf numFmtId="3" fontId="36" fillId="0" borderId="18" xfId="0" applyNumberFormat="1" applyFont="1" applyFill="1" applyBorder="1" applyAlignment="1">
      <alignment horizontal="center" vertical="center" wrapText="1"/>
    </xf>
    <xf numFmtId="0" fontId="36" fillId="0" borderId="19" xfId="0" applyFont="1" applyFill="1" applyBorder="1" applyAlignment="1">
      <alignment horizontal="center" vertical="center"/>
    </xf>
    <xf numFmtId="3" fontId="36" fillId="0" borderId="19" xfId="0" applyNumberFormat="1" applyFont="1" applyBorder="1" applyAlignment="1">
      <alignment horizontal="center" vertical="center" wrapText="1"/>
    </xf>
    <xf numFmtId="3" fontId="36" fillId="2" borderId="19" xfId="10" applyNumberFormat="1" applyFont="1" applyFill="1" applyBorder="1" applyAlignment="1">
      <alignment horizontal="center" vertical="center" wrapText="1"/>
    </xf>
    <xf numFmtId="37" fontId="36" fillId="4" borderId="22" xfId="10" applyNumberFormat="1" applyFont="1" applyFill="1" applyBorder="1" applyAlignment="1">
      <alignment horizontal="center" vertical="center"/>
    </xf>
    <xf numFmtId="9" fontId="36" fillId="0" borderId="18" xfId="23" applyFont="1" applyFill="1" applyBorder="1" applyAlignment="1">
      <alignment horizontal="center" vertical="center"/>
    </xf>
    <xf numFmtId="4" fontId="36" fillId="0" borderId="18" xfId="0" applyNumberFormat="1" applyFont="1" applyFill="1" applyBorder="1" applyAlignment="1">
      <alignment horizontal="center" vertical="center" wrapText="1"/>
    </xf>
    <xf numFmtId="4" fontId="36" fillId="2" borderId="19" xfId="10" applyNumberFormat="1" applyFont="1" applyFill="1" applyBorder="1" applyAlignment="1">
      <alignment horizontal="center" vertical="center" wrapText="1"/>
    </xf>
    <xf numFmtId="9" fontId="36" fillId="0" borderId="18" xfId="23" applyFont="1" applyFill="1" applyBorder="1" applyAlignment="1">
      <alignment horizontal="center" vertical="center" wrapText="1"/>
    </xf>
    <xf numFmtId="3" fontId="36" fillId="10" borderId="18" xfId="0" applyNumberFormat="1" applyFont="1" applyFill="1" applyBorder="1" applyAlignment="1">
      <alignment horizontal="center" vertical="center" wrapText="1"/>
    </xf>
    <xf numFmtId="3" fontId="36" fillId="10" borderId="19" xfId="0" applyNumberFormat="1" applyFont="1" applyFill="1" applyBorder="1" applyAlignment="1">
      <alignment horizontal="center" vertical="center" wrapText="1"/>
    </xf>
    <xf numFmtId="0" fontId="36" fillId="10" borderId="19" xfId="0" applyFont="1" applyFill="1" applyBorder="1" applyAlignment="1">
      <alignment horizontal="center" vertical="center"/>
    </xf>
    <xf numFmtId="3" fontId="36" fillId="10" borderId="19" xfId="10" applyNumberFormat="1" applyFont="1" applyFill="1" applyBorder="1" applyAlignment="1">
      <alignment horizontal="center" vertical="center" wrapText="1"/>
    </xf>
    <xf numFmtId="37" fontId="36" fillId="10" borderId="22" xfId="10" applyNumberFormat="1" applyFont="1" applyFill="1" applyBorder="1" applyAlignment="1">
      <alignment horizontal="center" vertical="center"/>
    </xf>
    <xf numFmtId="9" fontId="36" fillId="2" borderId="18" xfId="23" applyFont="1" applyFill="1" applyBorder="1" applyAlignment="1">
      <alignment horizontal="center" vertical="center" wrapText="1"/>
    </xf>
    <xf numFmtId="37" fontId="36" fillId="4" borderId="20" xfId="10" applyNumberFormat="1" applyFont="1" applyFill="1" applyBorder="1" applyAlignment="1">
      <alignment horizontal="center" vertical="center"/>
    </xf>
    <xf numFmtId="3" fontId="17" fillId="0" borderId="19" xfId="0" applyNumberFormat="1" applyFont="1" applyBorder="1" applyAlignment="1">
      <alignment horizontal="center" vertical="center" wrapText="1"/>
    </xf>
    <xf numFmtId="0" fontId="0" fillId="0" borderId="5" xfId="0" applyBorder="1"/>
    <xf numFmtId="3" fontId="5" fillId="0" borderId="53" xfId="0" applyNumberFormat="1" applyFont="1" applyBorder="1" applyAlignment="1">
      <alignment horizontal="center" vertical="center"/>
    </xf>
    <xf numFmtId="3" fontId="5" fillId="0" borderId="0" xfId="0" applyNumberFormat="1" applyFont="1" applyBorder="1" applyAlignment="1">
      <alignment horizontal="center" vertical="center"/>
    </xf>
    <xf numFmtId="9" fontId="2" fillId="5" borderId="62" xfId="21" applyFont="1" applyFill="1" applyBorder="1" applyAlignment="1">
      <alignment horizontal="center" vertical="center" wrapText="1"/>
    </xf>
    <xf numFmtId="10" fontId="2" fillId="5" borderId="25" xfId="16" applyNumberFormat="1" applyFont="1" applyFill="1" applyBorder="1" applyAlignment="1">
      <alignment horizontal="center" vertical="center" wrapText="1"/>
    </xf>
    <xf numFmtId="0" fontId="4" fillId="2" borderId="0" xfId="16" applyFont="1" applyFill="1" applyBorder="1" applyAlignment="1">
      <alignment vertical="center"/>
    </xf>
    <xf numFmtId="178" fontId="35" fillId="0" borderId="0" xfId="0" applyNumberFormat="1" applyFont="1" applyFill="1" applyBorder="1" applyAlignment="1">
      <alignment horizontal="center" vertical="center"/>
    </xf>
    <xf numFmtId="0" fontId="13" fillId="2" borderId="0" xfId="16" applyFont="1" applyFill="1" applyBorder="1" applyAlignment="1">
      <alignment vertical="center"/>
    </xf>
    <xf numFmtId="0" fontId="2" fillId="0" borderId="0" xfId="16" applyFont="1" applyBorder="1" applyAlignment="1">
      <alignment vertical="center"/>
    </xf>
    <xf numFmtId="0" fontId="4" fillId="0" borderId="0" xfId="16" applyFill="1" applyBorder="1" applyAlignment="1">
      <alignment horizontal="left" vertical="center"/>
    </xf>
    <xf numFmtId="10" fontId="4" fillId="0" borderId="0" xfId="16" applyNumberFormat="1" applyBorder="1" applyAlignment="1">
      <alignment vertical="center"/>
    </xf>
    <xf numFmtId="0" fontId="4" fillId="0" borderId="10" xfId="16" applyBorder="1" applyAlignment="1">
      <alignment vertical="center"/>
    </xf>
    <xf numFmtId="0" fontId="2" fillId="5" borderId="25" xfId="16" applyFont="1" applyFill="1" applyBorder="1" applyAlignment="1">
      <alignment horizontal="center" vertical="center" wrapText="1"/>
    </xf>
    <xf numFmtId="178" fontId="4" fillId="0" borderId="3" xfId="0" applyNumberFormat="1" applyFont="1" applyFill="1" applyBorder="1" applyAlignment="1">
      <alignment horizontal="center" vertical="center"/>
    </xf>
    <xf numFmtId="9" fontId="4" fillId="0" borderId="3" xfId="0" applyNumberFormat="1" applyFont="1" applyFill="1" applyBorder="1" applyAlignment="1">
      <alignment horizontal="center" vertical="center"/>
    </xf>
    <xf numFmtId="0" fontId="5" fillId="4" borderId="1" xfId="0" applyFont="1" applyFill="1" applyBorder="1" applyAlignment="1">
      <alignment horizontal="center" vertical="center"/>
    </xf>
    <xf numFmtId="175" fontId="5" fillId="0" borderId="1" xfId="5" applyNumberFormat="1" applyFont="1" applyFill="1" applyBorder="1" applyAlignment="1">
      <alignment vertical="center"/>
    </xf>
    <xf numFmtId="175" fontId="36" fillId="4" borderId="8" xfId="3" applyNumberFormat="1" applyFont="1" applyFill="1" applyBorder="1" applyAlignment="1">
      <alignment horizontal="center" vertical="center"/>
    </xf>
    <xf numFmtId="10" fontId="36" fillId="4" borderId="11" xfId="21" applyNumberFormat="1" applyFont="1" applyFill="1" applyBorder="1" applyAlignment="1">
      <alignment horizontal="center" vertical="center"/>
    </xf>
    <xf numFmtId="10" fontId="36" fillId="4" borderId="59" xfId="21" applyNumberFormat="1" applyFont="1" applyFill="1" applyBorder="1" applyAlignment="1">
      <alignment horizontal="center" vertical="center"/>
    </xf>
    <xf numFmtId="0" fontId="36" fillId="4" borderId="12" xfId="0" applyFont="1" applyFill="1" applyBorder="1" applyAlignment="1">
      <alignment horizontal="center" vertical="center"/>
    </xf>
    <xf numFmtId="9" fontId="36" fillId="4" borderId="59" xfId="21" applyFont="1" applyFill="1" applyBorder="1" applyAlignment="1">
      <alignment horizontal="center" vertical="center"/>
    </xf>
    <xf numFmtId="10" fontId="36" fillId="4" borderId="12" xfId="21" applyNumberFormat="1" applyFont="1" applyFill="1" applyBorder="1" applyAlignment="1">
      <alignment horizontal="center" vertical="center"/>
    </xf>
    <xf numFmtId="0" fontId="36" fillId="4" borderId="13" xfId="0" applyFont="1" applyFill="1" applyBorder="1" applyAlignment="1">
      <alignment horizontal="center" vertical="center"/>
    </xf>
    <xf numFmtId="9" fontId="36" fillId="4" borderId="59" xfId="21" applyNumberFormat="1" applyFont="1" applyFill="1" applyBorder="1" applyAlignment="1">
      <alignment horizontal="center" vertical="center"/>
    </xf>
    <xf numFmtId="10" fontId="36" fillId="4" borderId="45" xfId="21" applyNumberFormat="1" applyFont="1" applyFill="1" applyBorder="1" applyAlignment="1">
      <alignment horizontal="center" vertical="center"/>
    </xf>
    <xf numFmtId="0" fontId="2" fillId="0" borderId="5"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0" fillId="0" borderId="0" xfId="0" applyFill="1" applyBorder="1"/>
    <xf numFmtId="0" fontId="11" fillId="0" borderId="0" xfId="0" applyFont="1" applyBorder="1" applyAlignment="1">
      <alignment vertical="center"/>
    </xf>
    <xf numFmtId="3" fontId="0" fillId="0" borderId="0" xfId="0" applyNumberFormat="1"/>
    <xf numFmtId="0" fontId="11" fillId="0" borderId="0" xfId="0" applyFont="1" applyFill="1" applyBorder="1" applyAlignment="1">
      <alignment horizontal="center" vertical="center"/>
    </xf>
    <xf numFmtId="3" fontId="0" fillId="0" borderId="0" xfId="0" applyNumberFormat="1" applyFill="1" applyBorder="1"/>
    <xf numFmtId="1" fontId="4" fillId="0" borderId="1" xfId="0" applyNumberFormat="1" applyFont="1" applyFill="1" applyBorder="1" applyAlignment="1">
      <alignment horizontal="center" vertical="center" wrapText="1"/>
    </xf>
    <xf numFmtId="0" fontId="5" fillId="0" borderId="22" xfId="0" applyFont="1" applyFill="1" applyBorder="1" applyAlignment="1" applyProtection="1">
      <alignment horizontal="center" vertical="center" wrapText="1"/>
      <protection locked="0"/>
    </xf>
    <xf numFmtId="1" fontId="5" fillId="0" borderId="1" xfId="0" applyNumberFormat="1" applyFont="1" applyFill="1" applyBorder="1" applyAlignment="1" applyProtection="1">
      <alignment horizontal="left" vertical="center" wrapText="1"/>
      <protection locked="0"/>
    </xf>
    <xf numFmtId="1" fontId="5" fillId="0" borderId="12" xfId="0" applyNumberFormat="1" applyFont="1" applyFill="1" applyBorder="1" applyAlignment="1" applyProtection="1">
      <alignment horizontal="center" vertical="center" wrapText="1"/>
      <protection locked="0"/>
    </xf>
    <xf numFmtId="1" fontId="5" fillId="10" borderId="54" xfId="0" applyNumberFormat="1" applyFont="1" applyFill="1" applyBorder="1" applyAlignment="1">
      <alignment vertical="center" wrapText="1"/>
    </xf>
    <xf numFmtId="1" fontId="4" fillId="10" borderId="1" xfId="0" applyNumberFormat="1" applyFont="1" applyFill="1" applyBorder="1" applyAlignment="1">
      <alignment horizontal="center" vertical="center" wrapText="1"/>
    </xf>
    <xf numFmtId="1" fontId="5" fillId="10" borderId="1" xfId="0" applyNumberFormat="1" applyFont="1" applyFill="1" applyBorder="1" applyAlignment="1">
      <alignment vertical="center"/>
    </xf>
    <xf numFmtId="1" fontId="5" fillId="10" borderId="12" xfId="0" applyNumberFormat="1" applyFont="1" applyFill="1" applyBorder="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0" fontId="5" fillId="0" borderId="10" xfId="0" applyFont="1" applyFill="1" applyBorder="1" applyAlignment="1" applyProtection="1">
      <alignment vertical="center" wrapText="1"/>
      <protection locked="0"/>
    </xf>
    <xf numFmtId="1" fontId="5" fillId="0" borderId="24" xfId="0" applyNumberFormat="1" applyFont="1" applyFill="1" applyBorder="1" applyAlignment="1" applyProtection="1">
      <alignment horizontal="center" vertical="center" wrapText="1"/>
      <protection locked="0"/>
    </xf>
    <xf numFmtId="1" fontId="5" fillId="0" borderId="56" xfId="0" applyNumberFormat="1" applyFont="1" applyFill="1" applyBorder="1" applyAlignment="1">
      <alignment vertical="center" wrapText="1"/>
    </xf>
    <xf numFmtId="171" fontId="18" fillId="4" borderId="1" xfId="0" applyNumberFormat="1" applyFont="1" applyFill="1" applyBorder="1" applyAlignment="1">
      <alignment horizontal="center" vertical="center"/>
    </xf>
    <xf numFmtId="1" fontId="5" fillId="0" borderId="54" xfId="0" applyNumberFormat="1" applyFont="1" applyFill="1" applyBorder="1" applyAlignment="1">
      <alignment vertical="center" wrapText="1"/>
    </xf>
    <xf numFmtId="10" fontId="8" fillId="0" borderId="1" xfId="21" applyNumberFormat="1" applyFont="1" applyFill="1" applyBorder="1" applyAlignment="1">
      <alignment vertical="center"/>
    </xf>
    <xf numFmtId="10" fontId="39" fillId="0" borderId="1" xfId="23" applyNumberFormat="1" applyFont="1" applyFill="1" applyBorder="1" applyAlignment="1">
      <alignment horizontal="center" vertical="center"/>
    </xf>
    <xf numFmtId="182" fontId="36" fillId="4" borderId="17" xfId="3" applyNumberFormat="1" applyFont="1" applyFill="1" applyBorder="1" applyAlignment="1">
      <alignment horizontal="center" vertical="center" wrapText="1"/>
    </xf>
    <xf numFmtId="175" fontId="36" fillId="0" borderId="52" xfId="3" applyNumberFormat="1" applyFont="1" applyFill="1" applyBorder="1" applyAlignment="1">
      <alignment horizontal="center" vertical="center" wrapText="1"/>
    </xf>
    <xf numFmtId="175" fontId="36" fillId="0" borderId="55" xfId="3" applyNumberFormat="1" applyFont="1" applyFill="1" applyBorder="1" applyAlignment="1">
      <alignment horizontal="center" vertical="center"/>
    </xf>
    <xf numFmtId="175" fontId="36" fillId="0" borderId="6" xfId="3" applyNumberFormat="1" applyFont="1" applyFill="1" applyBorder="1" applyAlignment="1">
      <alignment horizontal="center" vertical="center"/>
    </xf>
    <xf numFmtId="175" fontId="36" fillId="0" borderId="9" xfId="3" applyNumberFormat="1" applyFont="1" applyFill="1" applyBorder="1" applyAlignment="1">
      <alignment horizontal="center" vertical="center"/>
    </xf>
    <xf numFmtId="175" fontId="36" fillId="0" borderId="63" xfId="3" applyNumberFormat="1" applyFont="1" applyFill="1" applyBorder="1" applyAlignment="1">
      <alignment horizontal="center" vertical="center"/>
    </xf>
    <xf numFmtId="175" fontId="36" fillId="2" borderId="63" xfId="3" applyNumberFormat="1" applyFont="1" applyFill="1" applyBorder="1" applyAlignment="1">
      <alignment horizontal="center" vertical="center" wrapText="1"/>
    </xf>
    <xf numFmtId="175" fontId="36" fillId="0" borderId="64" xfId="3" applyNumberFormat="1" applyFont="1" applyFill="1" applyBorder="1" applyAlignment="1">
      <alignment horizontal="center" vertical="center" wrapText="1"/>
    </xf>
    <xf numFmtId="175" fontId="36" fillId="2" borderId="65" xfId="3" applyNumberFormat="1" applyFont="1" applyFill="1" applyBorder="1" applyAlignment="1">
      <alignment horizontal="center" vertical="center" wrapText="1"/>
    </xf>
    <xf numFmtId="175" fontId="36" fillId="0" borderId="64" xfId="3" applyNumberFormat="1" applyFont="1" applyFill="1" applyBorder="1" applyAlignment="1">
      <alignment horizontal="center" vertical="center"/>
    </xf>
    <xf numFmtId="175" fontId="36" fillId="4" borderId="17" xfId="3" applyNumberFormat="1" applyFont="1" applyFill="1" applyBorder="1" applyAlignment="1">
      <alignment horizontal="center" vertical="center" wrapText="1"/>
    </xf>
    <xf numFmtId="175" fontId="36" fillId="4" borderId="8" xfId="3" applyNumberFormat="1" applyFont="1" applyFill="1" applyBorder="1" applyAlignment="1">
      <alignment horizontal="center" vertical="center" wrapText="1"/>
    </xf>
    <xf numFmtId="175" fontId="36" fillId="8" borderId="8" xfId="3" applyNumberFormat="1" applyFont="1" applyFill="1" applyBorder="1" applyAlignment="1">
      <alignment horizontal="center" vertical="center" wrapText="1"/>
    </xf>
    <xf numFmtId="175" fontId="36" fillId="4" borderId="39" xfId="3" applyNumberFormat="1" applyFont="1" applyFill="1" applyBorder="1" applyAlignment="1">
      <alignment horizontal="center" vertical="center" wrapText="1"/>
    </xf>
    <xf numFmtId="175" fontId="36" fillId="0" borderId="8" xfId="3" applyNumberFormat="1" applyFont="1" applyFill="1" applyBorder="1" applyAlignment="1">
      <alignment horizontal="center" vertical="center" wrapText="1"/>
    </xf>
    <xf numFmtId="175" fontId="36" fillId="4" borderId="17" xfId="3" applyNumberFormat="1" applyFont="1" applyFill="1" applyBorder="1" applyAlignment="1">
      <alignment horizontal="center" vertical="center"/>
    </xf>
    <xf numFmtId="175" fontId="36" fillId="4" borderId="50" xfId="3" applyNumberFormat="1" applyFont="1" applyFill="1" applyBorder="1" applyAlignment="1">
      <alignment horizontal="center" vertical="center" wrapText="1"/>
    </xf>
    <xf numFmtId="167" fontId="36" fillId="4" borderId="17" xfId="3" applyNumberFormat="1" applyFont="1" applyFill="1" applyBorder="1" applyAlignment="1">
      <alignment horizontal="center" vertical="center" wrapText="1"/>
    </xf>
    <xf numFmtId="167" fontId="36" fillId="4" borderId="8" xfId="3" applyNumberFormat="1" applyFont="1" applyFill="1" applyBorder="1" applyAlignment="1">
      <alignment horizontal="center" vertical="center"/>
    </xf>
    <xf numFmtId="0" fontId="5" fillId="6" borderId="2" xfId="0" applyFont="1" applyFill="1" applyBorder="1" applyAlignment="1">
      <alignment horizontal="center" vertical="center" wrapText="1"/>
    </xf>
    <xf numFmtId="1" fontId="5" fillId="0" borderId="54" xfId="0" applyNumberFormat="1" applyFont="1" applyFill="1" applyBorder="1" applyAlignment="1">
      <alignment horizontal="justify" vertical="center" wrapText="1"/>
    </xf>
    <xf numFmtId="0" fontId="8" fillId="0" borderId="3" xfId="0" applyFont="1" applyFill="1" applyBorder="1" applyAlignment="1">
      <alignment vertical="center" wrapText="1"/>
    </xf>
    <xf numFmtId="0" fontId="8" fillId="0" borderId="3" xfId="0" applyFont="1" applyFill="1" applyBorder="1" applyAlignment="1" applyProtection="1">
      <alignment vertical="center" wrapText="1"/>
      <protection locked="0"/>
    </xf>
    <xf numFmtId="0" fontId="8" fillId="0" borderId="0" xfId="0" applyFont="1" applyFill="1" applyAlignment="1">
      <alignment horizontal="center" vertical="center"/>
    </xf>
    <xf numFmtId="0" fontId="33" fillId="0" borderId="1" xfId="0" applyFont="1" applyFill="1" applyBorder="1" applyAlignment="1">
      <alignment vertical="center" wrapText="1"/>
    </xf>
    <xf numFmtId="10" fontId="8" fillId="10" borderId="7" xfId="24" applyNumberFormat="1" applyFont="1" applyFill="1" applyBorder="1" applyAlignment="1">
      <alignment vertical="center"/>
    </xf>
    <xf numFmtId="3" fontId="19" fillId="3" borderId="1" xfId="0" applyNumberFormat="1" applyFont="1" applyFill="1" applyBorder="1" applyAlignment="1">
      <alignment horizontal="center" vertical="center" wrapText="1"/>
    </xf>
    <xf numFmtId="3" fontId="36" fillId="0" borderId="63" xfId="0" applyNumberFormat="1" applyFont="1" applyBorder="1" applyAlignment="1">
      <alignment horizontal="center" vertical="center" wrapText="1"/>
    </xf>
    <xf numFmtId="0" fontId="36" fillId="0" borderId="63" xfId="0" applyFont="1" applyFill="1" applyBorder="1" applyAlignment="1">
      <alignment horizontal="center" vertical="center"/>
    </xf>
    <xf numFmtId="37" fontId="36" fillId="4" borderId="8" xfId="9" applyNumberFormat="1" applyFont="1" applyFill="1" applyBorder="1" applyAlignment="1">
      <alignment horizontal="center" vertical="center"/>
    </xf>
    <xf numFmtId="0" fontId="36" fillId="0" borderId="66" xfId="0" applyFont="1" applyFill="1" applyBorder="1" applyAlignment="1">
      <alignment horizontal="center" vertical="center"/>
    </xf>
    <xf numFmtId="3" fontId="36" fillId="0" borderId="63" xfId="0" applyNumberFormat="1" applyFont="1" applyFill="1" applyBorder="1" applyAlignment="1">
      <alignment horizontal="center" vertical="center" wrapText="1"/>
    </xf>
    <xf numFmtId="175" fontId="36" fillId="0" borderId="63" xfId="5" applyNumberFormat="1" applyFont="1" applyFill="1" applyBorder="1" applyAlignment="1">
      <alignment horizontal="left" vertical="center"/>
    </xf>
    <xf numFmtId="3" fontId="36" fillId="2" borderId="63" xfId="10" applyNumberFormat="1" applyFont="1" applyFill="1" applyBorder="1" applyAlignment="1">
      <alignment horizontal="center" vertical="center" wrapText="1"/>
    </xf>
    <xf numFmtId="3" fontId="36" fillId="0" borderId="64" xfId="0" applyNumberFormat="1" applyFont="1" applyFill="1" applyBorder="1" applyAlignment="1">
      <alignment horizontal="center" vertical="center" wrapText="1"/>
    </xf>
    <xf numFmtId="9" fontId="36" fillId="0" borderId="66" xfId="23" applyFont="1" applyFill="1" applyBorder="1" applyAlignment="1">
      <alignment horizontal="center" vertical="center"/>
    </xf>
    <xf numFmtId="172" fontId="36" fillId="0" borderId="63" xfId="0" applyNumberFormat="1" applyFont="1" applyBorder="1" applyAlignment="1">
      <alignment horizontal="center" vertical="center" wrapText="1"/>
    </xf>
    <xf numFmtId="175" fontId="36" fillId="0" borderId="63" xfId="0" applyNumberFormat="1" applyFont="1" applyFill="1" applyBorder="1" applyAlignment="1">
      <alignment horizontal="center" vertical="center"/>
    </xf>
    <xf numFmtId="175" fontId="36" fillId="0" borderId="63" xfId="5" applyNumberFormat="1" applyFont="1" applyFill="1" applyBorder="1" applyAlignment="1">
      <alignment horizontal="center" vertical="center"/>
    </xf>
    <xf numFmtId="9" fontId="36" fillId="2" borderId="65" xfId="23" applyFont="1" applyFill="1" applyBorder="1" applyAlignment="1">
      <alignment horizontal="center" vertical="center" wrapText="1"/>
    </xf>
    <xf numFmtId="175" fontId="36" fillId="0" borderId="64" xfId="5" applyNumberFormat="1" applyFont="1" applyFill="1" applyBorder="1" applyAlignment="1">
      <alignment horizontal="center" vertical="center"/>
    </xf>
    <xf numFmtId="4" fontId="36" fillId="4" borderId="17" xfId="10" applyNumberFormat="1" applyFont="1" applyFill="1" applyBorder="1" applyAlignment="1">
      <alignment horizontal="center" vertical="center" wrapText="1"/>
    </xf>
    <xf numFmtId="3" fontId="36" fillId="4" borderId="8" xfId="0" applyNumberFormat="1" applyFont="1" applyFill="1" applyBorder="1" applyAlignment="1">
      <alignment horizontal="center" vertical="center" wrapText="1"/>
    </xf>
    <xf numFmtId="3" fontId="36" fillId="8" borderId="8" xfId="10" applyNumberFormat="1" applyFont="1" applyFill="1" applyBorder="1" applyAlignment="1">
      <alignment horizontal="center" vertical="center" wrapText="1"/>
    </xf>
    <xf numFmtId="0" fontId="36" fillId="4" borderId="8" xfId="0" applyFont="1" applyFill="1" applyBorder="1" applyAlignment="1">
      <alignment horizontal="center" vertical="center"/>
    </xf>
    <xf numFmtId="3" fontId="36" fillId="4" borderId="39" xfId="0" applyNumberFormat="1" applyFont="1" applyFill="1" applyBorder="1" applyAlignment="1">
      <alignment horizontal="center" vertical="center" wrapText="1"/>
    </xf>
    <xf numFmtId="3" fontId="36" fillId="0" borderId="8" xfId="10" applyNumberFormat="1" applyFont="1" applyFill="1" applyBorder="1" applyAlignment="1">
      <alignment horizontal="center" vertical="center" wrapText="1"/>
    </xf>
    <xf numFmtId="0" fontId="36" fillId="4" borderId="17" xfId="0" applyFont="1" applyFill="1" applyBorder="1" applyAlignment="1">
      <alignment horizontal="center" vertical="center"/>
    </xf>
    <xf numFmtId="3" fontId="36" fillId="8" borderId="8" xfId="0" applyNumberFormat="1" applyFont="1" applyFill="1" applyBorder="1" applyAlignment="1">
      <alignment horizontal="center" vertical="center" wrapText="1"/>
    </xf>
    <xf numFmtId="3" fontId="36" fillId="4" borderId="50" xfId="0" applyNumberFormat="1" applyFont="1" applyFill="1" applyBorder="1" applyAlignment="1">
      <alignment horizontal="center" vertical="center" wrapText="1"/>
    </xf>
    <xf numFmtId="3" fontId="36" fillId="0" borderId="8" xfId="0" applyNumberFormat="1" applyFont="1" applyFill="1" applyBorder="1" applyAlignment="1">
      <alignment horizontal="center" vertical="center" wrapText="1"/>
    </xf>
    <xf numFmtId="9" fontId="36" fillId="4" borderId="17" xfId="21" applyFont="1" applyFill="1" applyBorder="1" applyAlignment="1">
      <alignment horizontal="center" vertical="center"/>
    </xf>
    <xf numFmtId="10" fontId="36" fillId="4" borderId="47" xfId="21" applyNumberFormat="1" applyFont="1" applyFill="1" applyBorder="1" applyAlignment="1">
      <alignment horizontal="center" vertical="center"/>
    </xf>
    <xf numFmtId="10" fontId="36" fillId="4" borderId="51" xfId="21" applyNumberFormat="1" applyFont="1" applyFill="1" applyBorder="1" applyAlignment="1">
      <alignment horizontal="center" vertical="center"/>
    </xf>
    <xf numFmtId="0" fontId="36" fillId="4" borderId="7" xfId="0" applyFont="1" applyFill="1" applyBorder="1" applyAlignment="1">
      <alignment horizontal="center" vertical="center"/>
    </xf>
    <xf numFmtId="10" fontId="36" fillId="4" borderId="7" xfId="21" applyNumberFormat="1" applyFont="1" applyFill="1" applyBorder="1" applyAlignment="1">
      <alignment horizontal="center" vertical="center"/>
    </xf>
    <xf numFmtId="10" fontId="36" fillId="4" borderId="38" xfId="21" applyNumberFormat="1" applyFont="1" applyFill="1" applyBorder="1" applyAlignment="1">
      <alignment horizontal="center" vertical="center"/>
    </xf>
    <xf numFmtId="175" fontId="36" fillId="0" borderId="1" xfId="5" applyNumberFormat="1" applyFont="1" applyFill="1" applyBorder="1" applyAlignment="1">
      <alignment horizontal="center" vertical="center"/>
    </xf>
    <xf numFmtId="0" fontId="36" fillId="0" borderId="1" xfId="0" applyFont="1" applyFill="1" applyBorder="1" applyAlignment="1">
      <alignment horizontal="center" vertical="center"/>
    </xf>
    <xf numFmtId="3" fontId="36" fillId="0" borderId="1" xfId="0" applyNumberFormat="1" applyFont="1" applyFill="1" applyBorder="1" applyAlignment="1">
      <alignment horizontal="center" vertical="center"/>
    </xf>
    <xf numFmtId="3" fontId="36" fillId="2" borderId="1" xfId="10" applyNumberFormat="1" applyFont="1" applyFill="1" applyBorder="1" applyAlignment="1">
      <alignment horizontal="center" vertical="center" wrapText="1"/>
    </xf>
    <xf numFmtId="9" fontId="36" fillId="0" borderId="1" xfId="0" applyNumberFormat="1" applyFont="1" applyFill="1" applyBorder="1" applyAlignment="1">
      <alignment horizontal="center" vertical="center"/>
    </xf>
    <xf numFmtId="9" fontId="36" fillId="2" borderId="1" xfId="23" applyFont="1" applyFill="1" applyBorder="1" applyAlignment="1">
      <alignment horizontal="center" vertical="center" wrapText="1"/>
    </xf>
    <xf numFmtId="4" fontId="36" fillId="4" borderId="1" xfId="10" applyNumberFormat="1" applyFont="1" applyFill="1" applyBorder="1" applyAlignment="1">
      <alignment horizontal="center" vertical="center" wrapText="1"/>
    </xf>
    <xf numFmtId="0" fontId="4" fillId="0" borderId="5" xfId="0" applyFont="1" applyBorder="1" applyAlignment="1">
      <alignment horizontal="center" vertical="center" wrapText="1"/>
    </xf>
    <xf numFmtId="3" fontId="33" fillId="0" borderId="25" xfId="0" applyNumberFormat="1" applyFont="1" applyFill="1" applyBorder="1" applyAlignment="1">
      <alignment horizontal="center" vertical="center" wrapText="1"/>
    </xf>
    <xf numFmtId="176" fontId="4" fillId="0" borderId="5" xfId="5" applyNumberFormat="1" applyFont="1" applyBorder="1" applyAlignment="1">
      <alignment horizontal="center" vertical="center"/>
    </xf>
    <xf numFmtId="0" fontId="11" fillId="0" borderId="0" xfId="0" applyFont="1" applyBorder="1" applyAlignment="1">
      <alignment horizontal="center" vertical="center"/>
    </xf>
    <xf numFmtId="0" fontId="2" fillId="9" borderId="4" xfId="19" applyFont="1" applyFill="1" applyBorder="1" applyAlignment="1">
      <alignment horizontal="center" vertical="center" wrapText="1"/>
    </xf>
    <xf numFmtId="0" fontId="38" fillId="4" borderId="3" xfId="0" applyFont="1" applyFill="1" applyBorder="1" applyAlignment="1">
      <alignment horizontal="center" vertical="center" wrapText="1"/>
    </xf>
    <xf numFmtId="3" fontId="8" fillId="4" borderId="60" xfId="0" applyNumberFormat="1" applyFont="1" applyFill="1" applyBorder="1" applyAlignment="1">
      <alignment horizontal="center" vertical="center" wrapText="1"/>
    </xf>
    <xf numFmtId="3" fontId="8" fillId="4" borderId="5" xfId="0" applyNumberFormat="1" applyFont="1" applyFill="1" applyBorder="1" applyAlignment="1">
      <alignment horizontal="center" vertical="center" wrapText="1"/>
    </xf>
    <xf numFmtId="170" fontId="38" fillId="4"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3" fontId="33" fillId="4" borderId="1" xfId="0" applyNumberFormat="1" applyFont="1" applyFill="1" applyBorder="1" applyAlignment="1">
      <alignment horizontal="center" vertical="center" wrapText="1"/>
    </xf>
    <xf numFmtId="170" fontId="38" fillId="4" borderId="4" xfId="0" applyNumberFormat="1" applyFont="1" applyFill="1" applyBorder="1" applyAlignment="1">
      <alignment horizontal="center" vertical="center" wrapText="1"/>
    </xf>
    <xf numFmtId="3" fontId="8" fillId="4" borderId="50" xfId="0" applyNumberFormat="1" applyFont="1" applyFill="1" applyBorder="1" applyAlignment="1">
      <alignment horizontal="center" vertical="center" wrapText="1"/>
    </xf>
    <xf numFmtId="3" fontId="8" fillId="4" borderId="4" xfId="0" applyNumberFormat="1" applyFont="1" applyFill="1" applyBorder="1" applyAlignment="1">
      <alignment horizontal="center" vertical="center" wrapText="1"/>
    </xf>
    <xf numFmtId="3" fontId="8" fillId="4" borderId="3" xfId="0" applyNumberFormat="1" applyFont="1" applyFill="1" applyBorder="1" applyAlignment="1">
      <alignment horizontal="center" vertical="center" wrapText="1"/>
    </xf>
    <xf numFmtId="9" fontId="30" fillId="4" borderId="3" xfId="23" applyFont="1" applyFill="1" applyBorder="1" applyAlignment="1">
      <alignment horizontal="center" vertical="center"/>
    </xf>
    <xf numFmtId="9" fontId="8" fillId="4" borderId="3" xfId="23" applyFont="1" applyFill="1" applyBorder="1" applyAlignment="1">
      <alignment horizontal="center" vertical="center" wrapText="1"/>
    </xf>
    <xf numFmtId="3" fontId="30" fillId="4" borderId="1" xfId="0" applyNumberFormat="1" applyFont="1" applyFill="1" applyBorder="1" applyAlignment="1">
      <alignment horizontal="center" vertical="center"/>
    </xf>
    <xf numFmtId="167" fontId="33" fillId="4" borderId="1" xfId="25" applyFont="1" applyFill="1" applyBorder="1" applyAlignment="1">
      <alignment horizontal="center" vertical="center" wrapText="1"/>
    </xf>
    <xf numFmtId="170" fontId="33" fillId="4" borderId="4" xfId="0" applyNumberFormat="1" applyFont="1" applyFill="1" applyBorder="1" applyAlignment="1">
      <alignment horizontal="center" vertical="center" wrapText="1"/>
    </xf>
    <xf numFmtId="170" fontId="8" fillId="4" borderId="4" xfId="0" applyNumberFormat="1" applyFont="1" applyFill="1" applyBorder="1" applyAlignment="1">
      <alignment horizontal="center" vertical="center" wrapText="1"/>
    </xf>
    <xf numFmtId="3" fontId="30" fillId="4" borderId="3" xfId="0" applyNumberFormat="1" applyFont="1" applyFill="1" applyBorder="1" applyAlignment="1">
      <alignment horizontal="center" vertical="center"/>
    </xf>
    <xf numFmtId="180" fontId="8" fillId="4" borderId="3" xfId="0" applyNumberFormat="1" applyFont="1" applyFill="1" applyBorder="1" applyAlignment="1">
      <alignment horizontal="center" vertical="center" wrapText="1"/>
    </xf>
    <xf numFmtId="180" fontId="8" fillId="4" borderId="5" xfId="0" applyNumberFormat="1" applyFont="1" applyFill="1" applyBorder="1" applyAlignment="1">
      <alignment horizontal="center" vertical="center" wrapText="1"/>
    </xf>
    <xf numFmtId="4" fontId="8" fillId="4" borderId="3" xfId="0" applyNumberFormat="1" applyFont="1" applyFill="1" applyBorder="1" applyAlignment="1">
      <alignment horizontal="center" vertical="center" wrapText="1"/>
    </xf>
    <xf numFmtId="3" fontId="30" fillId="4" borderId="25" xfId="0" applyNumberFormat="1" applyFont="1" applyFill="1" applyBorder="1" applyAlignment="1">
      <alignment horizontal="center" vertical="center"/>
    </xf>
    <xf numFmtId="3" fontId="5" fillId="4" borderId="4" xfId="0" applyNumberFormat="1" applyFont="1" applyFill="1" applyBorder="1" applyAlignment="1">
      <alignment horizontal="center" vertical="center" wrapText="1"/>
    </xf>
    <xf numFmtId="180" fontId="30" fillId="4" borderId="3" xfId="0" applyNumberFormat="1" applyFont="1" applyFill="1" applyBorder="1" applyAlignment="1">
      <alignment horizontal="center" vertical="center"/>
    </xf>
    <xf numFmtId="9" fontId="30" fillId="4" borderId="3" xfId="24" applyFont="1" applyFill="1" applyBorder="1" applyAlignment="1">
      <alignment horizontal="center" vertical="center"/>
    </xf>
    <xf numFmtId="9" fontId="8" fillId="4" borderId="3" xfId="24" applyFont="1" applyFill="1" applyBorder="1" applyAlignment="1">
      <alignment horizontal="center" vertical="center" wrapText="1"/>
    </xf>
    <xf numFmtId="3" fontId="5" fillId="4" borderId="2" xfId="0" applyNumberFormat="1" applyFont="1" applyFill="1" applyBorder="1" applyAlignment="1">
      <alignment horizontal="center" vertical="center" wrapText="1"/>
    </xf>
    <xf numFmtId="0" fontId="38" fillId="4" borderId="5" xfId="0" applyFont="1" applyFill="1" applyBorder="1" applyAlignment="1">
      <alignment horizontal="center" vertical="center" wrapText="1"/>
    </xf>
    <xf numFmtId="3" fontId="5" fillId="4" borderId="5" xfId="0" applyNumberFormat="1" applyFont="1" applyFill="1" applyBorder="1" applyAlignment="1">
      <alignment horizontal="center" vertical="center" wrapText="1"/>
    </xf>
    <xf numFmtId="170" fontId="33" fillId="4" borderId="5" xfId="0" applyNumberFormat="1" applyFont="1" applyFill="1" applyBorder="1" applyAlignment="1">
      <alignment horizontal="center" vertical="center" wrapText="1"/>
    </xf>
    <xf numFmtId="3" fontId="8" fillId="4" borderId="1" xfId="0" applyNumberFormat="1" applyFont="1" applyFill="1" applyBorder="1" applyAlignment="1">
      <alignment horizontal="center" vertical="center" wrapText="1"/>
    </xf>
    <xf numFmtId="170" fontId="33" fillId="4" borderId="1" xfId="0" applyNumberFormat="1" applyFont="1" applyFill="1" applyBorder="1" applyAlignment="1">
      <alignment horizontal="center" vertical="center" wrapText="1"/>
    </xf>
    <xf numFmtId="170" fontId="33" fillId="4" borderId="44" xfId="0" applyNumberFormat="1" applyFont="1" applyFill="1" applyBorder="1" applyAlignment="1">
      <alignment horizontal="center" vertical="center" wrapText="1"/>
    </xf>
    <xf numFmtId="0" fontId="38" fillId="4" borderId="1" xfId="0" applyFont="1" applyFill="1" applyBorder="1" applyAlignment="1">
      <alignment horizontal="center" vertical="center" wrapText="1"/>
    </xf>
    <xf numFmtId="0" fontId="0" fillId="4" borderId="5" xfId="0" applyFill="1" applyBorder="1"/>
    <xf numFmtId="0" fontId="0" fillId="4" borderId="59" xfId="0" applyFill="1" applyBorder="1" applyAlignment="1">
      <alignment vertical="center" wrapText="1"/>
    </xf>
    <xf numFmtId="0" fontId="0" fillId="4" borderId="1" xfId="0" applyFill="1" applyBorder="1"/>
    <xf numFmtId="0" fontId="0" fillId="4" borderId="12" xfId="0" applyFill="1" applyBorder="1" applyAlignment="1">
      <alignment vertical="center" wrapText="1"/>
    </xf>
    <xf numFmtId="3" fontId="5" fillId="4" borderId="3" xfId="0" applyNumberFormat="1" applyFont="1" applyFill="1" applyBorder="1" applyAlignment="1">
      <alignment horizontal="center" vertical="center" wrapText="1"/>
    </xf>
    <xf numFmtId="3" fontId="5" fillId="4" borderId="25" xfId="0" applyNumberFormat="1" applyFont="1" applyFill="1" applyBorder="1" applyAlignment="1">
      <alignment horizontal="center" vertical="center" wrapText="1"/>
    </xf>
    <xf numFmtId="170" fontId="33" fillId="4" borderId="25" xfId="0" applyNumberFormat="1" applyFont="1" applyFill="1" applyBorder="1" applyAlignment="1">
      <alignment horizontal="center" vertical="center" wrapText="1"/>
    </xf>
    <xf numFmtId="3" fontId="38" fillId="4" borderId="1" xfId="0" applyNumberFormat="1" applyFont="1" applyFill="1" applyBorder="1" applyAlignment="1">
      <alignment horizontal="center" vertical="center" wrapText="1"/>
    </xf>
    <xf numFmtId="170" fontId="38" fillId="0" borderId="5" xfId="0" applyNumberFormat="1" applyFont="1" applyFill="1" applyBorder="1" applyAlignment="1">
      <alignment horizontal="center" vertical="center" wrapText="1"/>
    </xf>
    <xf numFmtId="170" fontId="33" fillId="0" borderId="5" xfId="0" applyNumberFormat="1" applyFont="1" applyFill="1" applyBorder="1" applyAlignment="1">
      <alignment horizontal="center" vertical="center" wrapText="1"/>
    </xf>
    <xf numFmtId="0" fontId="0" fillId="0" borderId="59" xfId="0" applyBorder="1" applyAlignment="1">
      <alignment vertical="center" wrapText="1"/>
    </xf>
    <xf numFmtId="170" fontId="33" fillId="4" borderId="50" xfId="0" applyNumberFormat="1" applyFont="1" applyFill="1" applyBorder="1" applyAlignment="1">
      <alignment horizontal="center" vertical="center" wrapText="1"/>
    </xf>
    <xf numFmtId="170" fontId="8" fillId="4" borderId="50" xfId="0" applyNumberFormat="1" applyFont="1" applyFill="1" applyBorder="1" applyAlignment="1">
      <alignment horizontal="center" vertical="center" wrapText="1"/>
    </xf>
    <xf numFmtId="3" fontId="30" fillId="4" borderId="0" xfId="0" applyNumberFormat="1" applyFont="1" applyFill="1" applyBorder="1" applyAlignment="1">
      <alignment horizontal="center" vertical="center"/>
    </xf>
    <xf numFmtId="170" fontId="33" fillId="4" borderId="70" xfId="0" applyNumberFormat="1" applyFont="1" applyFill="1" applyBorder="1" applyAlignment="1">
      <alignment horizontal="center" vertical="center" wrapText="1"/>
    </xf>
    <xf numFmtId="178" fontId="5" fillId="4" borderId="5" xfId="0" applyNumberFormat="1" applyFont="1" applyFill="1" applyBorder="1" applyAlignment="1">
      <alignment horizontal="center" vertical="center" wrapText="1"/>
    </xf>
    <xf numFmtId="178" fontId="5" fillId="4" borderId="3" xfId="23" applyNumberFormat="1" applyFont="1" applyFill="1" applyBorder="1" applyAlignment="1">
      <alignment horizontal="center" vertical="center" wrapText="1"/>
    </xf>
    <xf numFmtId="175" fontId="5" fillId="4" borderId="1" xfId="5" applyNumberFormat="1" applyFont="1" applyFill="1" applyBorder="1" applyAlignment="1">
      <alignment vertical="center" wrapText="1"/>
    </xf>
    <xf numFmtId="9" fontId="5" fillId="4" borderId="5" xfId="0" applyNumberFormat="1" applyFont="1" applyFill="1" applyBorder="1" applyAlignment="1">
      <alignment horizontal="center" vertical="center" wrapText="1"/>
    </xf>
    <xf numFmtId="9" fontId="5" fillId="4" borderId="1" xfId="24" applyFont="1" applyFill="1" applyBorder="1" applyAlignment="1">
      <alignment horizontal="center" vertical="center" wrapText="1"/>
    </xf>
    <xf numFmtId="3" fontId="8" fillId="4" borderId="25" xfId="0" applyNumberFormat="1" applyFont="1" applyFill="1" applyBorder="1" applyAlignment="1">
      <alignment horizontal="center" vertical="center" wrapText="1"/>
    </xf>
    <xf numFmtId="0" fontId="4" fillId="4" borderId="25" xfId="0" applyFont="1" applyFill="1" applyBorder="1" applyAlignment="1">
      <alignment horizontal="center" vertical="center" wrapText="1"/>
    </xf>
    <xf numFmtId="176" fontId="4" fillId="4" borderId="25" xfId="5" applyNumberFormat="1" applyFont="1" applyFill="1" applyBorder="1" applyAlignment="1">
      <alignment horizontal="center" vertical="center"/>
    </xf>
    <xf numFmtId="0" fontId="0" fillId="4" borderId="24" xfId="0" applyFill="1" applyBorder="1" applyAlignment="1">
      <alignment horizontal="center" vertical="center" wrapText="1"/>
    </xf>
    <xf numFmtId="178" fontId="5" fillId="4" borderId="1" xfId="24" applyNumberFormat="1" applyFont="1" applyFill="1" applyBorder="1" applyAlignment="1">
      <alignment horizontal="center" vertical="center" wrapText="1"/>
    </xf>
    <xf numFmtId="9" fontId="5" fillId="4" borderId="5" xfId="23" applyFont="1" applyFill="1" applyBorder="1" applyAlignment="1">
      <alignment horizontal="center" vertical="center" wrapText="1"/>
    </xf>
    <xf numFmtId="175" fontId="5" fillId="4" borderId="1" xfId="5" applyNumberFormat="1" applyFont="1" applyFill="1" applyBorder="1" applyAlignment="1">
      <alignment horizontal="center" vertical="center" wrapText="1"/>
    </xf>
    <xf numFmtId="170" fontId="5" fillId="4" borderId="1" xfId="0" applyNumberFormat="1" applyFont="1" applyFill="1" applyBorder="1" applyAlignment="1">
      <alignment horizontal="center" vertical="center" wrapText="1"/>
    </xf>
    <xf numFmtId="3" fontId="5" fillId="4" borderId="47" xfId="0" applyNumberFormat="1" applyFont="1" applyFill="1" applyBorder="1" applyAlignment="1">
      <alignment horizontal="center" vertical="center"/>
    </xf>
    <xf numFmtId="0" fontId="0" fillId="4" borderId="3" xfId="0" applyFill="1" applyBorder="1"/>
    <xf numFmtId="173" fontId="38" fillId="4" borderId="3" xfId="0" applyNumberFormat="1" applyFont="1" applyFill="1" applyBorder="1" applyAlignment="1">
      <alignment horizontal="center" vertical="center" wrapText="1"/>
    </xf>
    <xf numFmtId="0" fontId="38" fillId="4" borderId="11" xfId="0" applyFont="1" applyFill="1" applyBorder="1" applyAlignment="1">
      <alignment horizontal="center" vertical="center" wrapText="1"/>
    </xf>
    <xf numFmtId="0" fontId="0" fillId="4" borderId="0" xfId="0" applyFill="1" applyAlignment="1">
      <alignment wrapText="1"/>
    </xf>
    <xf numFmtId="0" fontId="4" fillId="4" borderId="4" xfId="0" applyFont="1" applyFill="1" applyBorder="1" applyAlignment="1">
      <alignment horizontal="center" wrapText="1"/>
    </xf>
    <xf numFmtId="3" fontId="5" fillId="4" borderId="4" xfId="0" applyNumberFormat="1" applyFont="1" applyFill="1" applyBorder="1" applyAlignment="1">
      <alignment horizontal="center" vertical="center"/>
    </xf>
    <xf numFmtId="3" fontId="5" fillId="4" borderId="71" xfId="0" applyNumberFormat="1" applyFont="1" applyFill="1" applyBorder="1" applyAlignment="1">
      <alignment horizontal="center" vertical="center"/>
    </xf>
    <xf numFmtId="0" fontId="0" fillId="4" borderId="4" xfId="0" applyFill="1" applyBorder="1"/>
    <xf numFmtId="174" fontId="0" fillId="4" borderId="4" xfId="0" applyNumberFormat="1" applyFill="1" applyBorder="1"/>
    <xf numFmtId="0" fontId="0" fillId="4" borderId="13" xfId="0" applyFill="1" applyBorder="1"/>
    <xf numFmtId="175" fontId="0" fillId="0" borderId="0" xfId="25" applyNumberFormat="1" applyFont="1" applyFill="1" applyBorder="1"/>
    <xf numFmtId="175" fontId="11" fillId="0" borderId="0" xfId="25" applyNumberFormat="1" applyFont="1" applyFill="1" applyBorder="1" applyAlignment="1">
      <alignment horizontal="center" vertical="center"/>
    </xf>
    <xf numFmtId="175" fontId="0" fillId="0" borderId="0" xfId="25" applyNumberFormat="1" applyFont="1"/>
    <xf numFmtId="175" fontId="11" fillId="0" borderId="0" xfId="25" applyNumberFormat="1" applyFont="1" applyBorder="1" applyAlignment="1">
      <alignment horizontal="center" vertical="center"/>
    </xf>
    <xf numFmtId="175" fontId="0" fillId="0" borderId="0" xfId="0" applyNumberFormat="1"/>
    <xf numFmtId="0" fontId="11" fillId="6" borderId="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11" xfId="0" applyFont="1" applyFill="1" applyBorder="1" applyAlignment="1" applyProtection="1">
      <alignment horizontal="center" vertical="center" wrapText="1"/>
      <protection locked="0"/>
    </xf>
    <xf numFmtId="0" fontId="5" fillId="6" borderId="12" xfId="0" applyFont="1" applyFill="1" applyBorder="1" applyAlignment="1" applyProtection="1">
      <alignment horizontal="center" vertical="center" wrapText="1"/>
      <protection locked="0"/>
    </xf>
    <xf numFmtId="0" fontId="5" fillId="6" borderId="13" xfId="0" applyFont="1" applyFill="1" applyBorder="1" applyAlignment="1" applyProtection="1">
      <alignment horizontal="center" vertical="center" wrapText="1"/>
      <protection locked="0"/>
    </xf>
    <xf numFmtId="0" fontId="5" fillId="6" borderId="3" xfId="0" applyFont="1" applyFill="1" applyBorder="1" applyAlignment="1">
      <alignment horizontal="center" vertical="center" wrapText="1"/>
    </xf>
    <xf numFmtId="0" fontId="5" fillId="6"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5" fillId="6" borderId="19"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11" fillId="0" borderId="33" xfId="0" applyFont="1" applyFill="1" applyBorder="1" applyAlignment="1">
      <alignment horizontal="right" vertical="center"/>
    </xf>
    <xf numFmtId="0" fontId="6" fillId="0" borderId="33" xfId="0" applyFont="1" applyFill="1" applyBorder="1" applyAlignment="1">
      <alignment horizontal="right" vertical="center"/>
    </xf>
    <xf numFmtId="0" fontId="6" fillId="0" borderId="34" xfId="0" applyFont="1" applyFill="1" applyBorder="1" applyAlignment="1">
      <alignment horizontal="right" vertical="center"/>
    </xf>
    <xf numFmtId="0" fontId="30" fillId="0" borderId="26" xfId="0" applyFont="1" applyFill="1" applyBorder="1" applyAlignment="1">
      <alignment horizontal="center"/>
    </xf>
    <xf numFmtId="0" fontId="30" fillId="0" borderId="27" xfId="0" applyFont="1" applyFill="1" applyBorder="1" applyAlignment="1">
      <alignment horizontal="center"/>
    </xf>
    <xf numFmtId="0" fontId="30" fillId="0" borderId="28" xfId="0" applyFont="1" applyFill="1" applyBorder="1" applyAlignment="1">
      <alignment horizontal="center"/>
    </xf>
    <xf numFmtId="0" fontId="30" fillId="0" borderId="29" xfId="0" applyFont="1" applyFill="1" applyBorder="1" applyAlignment="1">
      <alignment horizontal="center"/>
    </xf>
    <xf numFmtId="0" fontId="30" fillId="0" borderId="0" xfId="0" applyFont="1" applyFill="1" applyBorder="1" applyAlignment="1">
      <alignment horizontal="center"/>
    </xf>
    <xf numFmtId="0" fontId="30" fillId="0" borderId="10" xfId="0" applyFont="1" applyFill="1" applyBorder="1" applyAlignment="1">
      <alignment horizontal="center"/>
    </xf>
    <xf numFmtId="0" fontId="5" fillId="6" borderId="18"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6" borderId="8"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4" fillId="0" borderId="3"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2" xfId="0" applyFont="1" applyFill="1" applyBorder="1" applyAlignment="1">
      <alignment horizontal="justify" vertical="center" wrapText="1"/>
    </xf>
    <xf numFmtId="0" fontId="5" fillId="0" borderId="21" xfId="0" applyFont="1" applyFill="1" applyBorder="1" applyAlignment="1">
      <alignment horizontal="justify" vertical="center" wrapText="1"/>
    </xf>
    <xf numFmtId="0" fontId="5" fillId="0" borderId="24" xfId="0" applyFont="1" applyFill="1" applyBorder="1" applyAlignment="1">
      <alignment horizontal="justify" vertical="center" wrapText="1"/>
    </xf>
    <xf numFmtId="0" fontId="5" fillId="0" borderId="45" xfId="0" applyFont="1" applyFill="1" applyBorder="1" applyAlignment="1">
      <alignment horizontal="justify" vertical="center" wrapText="1"/>
    </xf>
    <xf numFmtId="0" fontId="12" fillId="0" borderId="18"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4" fillId="0" borderId="4" xfId="0" applyFont="1" applyFill="1" applyBorder="1" applyAlignment="1">
      <alignment horizontal="justify" vertical="center" wrapText="1"/>
    </xf>
    <xf numFmtId="0" fontId="5" fillId="0" borderId="57" xfId="0" applyFont="1" applyFill="1" applyBorder="1" applyAlignment="1">
      <alignment horizontal="justify" vertical="center" wrapText="1"/>
    </xf>
    <xf numFmtId="0" fontId="5" fillId="0" borderId="41" xfId="0" applyFont="1" applyFill="1" applyBorder="1" applyAlignment="1">
      <alignment horizontal="justify" vertical="center" wrapText="1"/>
    </xf>
    <xf numFmtId="0" fontId="5" fillId="0" borderId="56" xfId="0" applyFont="1" applyFill="1" applyBorder="1" applyAlignment="1">
      <alignment horizontal="justify" vertical="center" wrapText="1"/>
    </xf>
    <xf numFmtId="0" fontId="5" fillId="0" borderId="57"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5" fillId="0" borderId="25" xfId="0" applyFont="1" applyFill="1" applyBorder="1" applyAlignment="1">
      <alignment horizontal="justify" vertical="center" wrapText="1"/>
    </xf>
    <xf numFmtId="0" fontId="5" fillId="0" borderId="44" xfId="0" applyFont="1" applyFill="1" applyBorder="1" applyAlignment="1">
      <alignment horizontal="justify" vertical="center" wrapText="1"/>
    </xf>
    <xf numFmtId="1" fontId="5" fillId="0" borderId="18" xfId="0" applyNumberFormat="1" applyFont="1" applyFill="1" applyBorder="1" applyAlignment="1">
      <alignment horizontal="justify" vertical="center" wrapText="1"/>
    </xf>
    <xf numFmtId="1" fontId="5" fillId="0" borderId="19" xfId="0" applyNumberFormat="1" applyFont="1" applyFill="1" applyBorder="1" applyAlignment="1">
      <alignment horizontal="justify" vertical="center" wrapText="1"/>
    </xf>
    <xf numFmtId="1" fontId="5" fillId="0" borderId="20" xfId="0" applyNumberFormat="1" applyFont="1" applyFill="1" applyBorder="1" applyAlignment="1">
      <alignment horizontal="justify" vertical="center" wrapText="1"/>
    </xf>
    <xf numFmtId="0" fontId="30" fillId="0" borderId="5"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4" xfId="0" applyFont="1" applyFill="1" applyBorder="1" applyAlignment="1">
      <alignment horizontal="left" vertical="center"/>
    </xf>
    <xf numFmtId="0" fontId="30" fillId="0" borderId="5" xfId="0" applyFont="1" applyFill="1" applyBorder="1" applyAlignment="1">
      <alignment horizontal="justify" vertical="center" wrapText="1"/>
    </xf>
    <xf numFmtId="0" fontId="30" fillId="0" borderId="1" xfId="0" applyFont="1" applyFill="1" applyBorder="1" applyAlignment="1">
      <alignment horizontal="justify" vertical="center" wrapText="1"/>
    </xf>
    <xf numFmtId="0" fontId="30" fillId="0" borderId="59" xfId="0" applyFont="1" applyFill="1" applyBorder="1" applyAlignment="1">
      <alignment horizontal="justify" vertical="center" wrapText="1"/>
    </xf>
    <xf numFmtId="0" fontId="30" fillId="0" borderId="12" xfId="0" applyFont="1" applyFill="1" applyBorder="1" applyAlignment="1">
      <alignment horizontal="justify" vertical="center" wrapText="1"/>
    </xf>
    <xf numFmtId="0" fontId="5" fillId="6" borderId="17" xfId="0" applyFont="1" applyFill="1" applyBorder="1" applyAlignment="1">
      <alignment horizontal="center" vertical="center"/>
    </xf>
    <xf numFmtId="0" fontId="5" fillId="6" borderId="35" xfId="0" applyFont="1" applyFill="1" applyBorder="1" applyAlignment="1">
      <alignment horizontal="center" vertical="center"/>
    </xf>
    <xf numFmtId="0" fontId="5" fillId="6" borderId="47" xfId="0" applyFont="1" applyFill="1" applyBorder="1" applyAlignment="1">
      <alignment horizontal="center" vertical="center"/>
    </xf>
    <xf numFmtId="0" fontId="5" fillId="6" borderId="4"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4" fillId="0" borderId="5" xfId="0" applyFont="1" applyFill="1" applyBorder="1" applyAlignment="1">
      <alignment horizontal="justify" vertical="center" wrapText="1"/>
    </xf>
    <xf numFmtId="1" fontId="5" fillId="0" borderId="40" xfId="0" applyNumberFormat="1" applyFont="1" applyFill="1" applyBorder="1" applyAlignment="1">
      <alignment horizontal="justify" vertical="center" wrapText="1"/>
    </xf>
    <xf numFmtId="1" fontId="5" fillId="0" borderId="41" xfId="0" applyNumberFormat="1" applyFont="1" applyFill="1" applyBorder="1" applyAlignment="1">
      <alignment horizontal="justify" vertical="center" wrapText="1"/>
    </xf>
    <xf numFmtId="1" fontId="5" fillId="0" borderId="42" xfId="0" applyNumberFormat="1" applyFont="1" applyFill="1" applyBorder="1" applyAlignment="1">
      <alignment horizontal="justify" vertical="center" wrapText="1"/>
    </xf>
    <xf numFmtId="0" fontId="20" fillId="0" borderId="27" xfId="0" applyFont="1" applyFill="1" applyBorder="1" applyAlignment="1">
      <alignment horizontal="right"/>
    </xf>
    <xf numFmtId="0" fontId="20" fillId="0" borderId="0" xfId="0" applyFont="1" applyFill="1" applyBorder="1" applyAlignment="1">
      <alignment horizontal="right"/>
    </xf>
    <xf numFmtId="0" fontId="3" fillId="6" borderId="26" xfId="0" applyFont="1" applyFill="1" applyBorder="1" applyAlignment="1" applyProtection="1">
      <alignment horizontal="center" vertical="center" wrapText="1"/>
      <protection locked="0"/>
    </xf>
    <xf numFmtId="0" fontId="3" fillId="6" borderId="27" xfId="0" applyFont="1" applyFill="1" applyBorder="1" applyAlignment="1" applyProtection="1">
      <alignment horizontal="center" vertical="center" wrapText="1"/>
      <protection locked="0"/>
    </xf>
    <xf numFmtId="0" fontId="3" fillId="6" borderId="0" xfId="0" applyFont="1" applyFill="1" applyBorder="1" applyAlignment="1" applyProtection="1">
      <alignment horizontal="center" vertical="center" wrapText="1"/>
      <protection locked="0"/>
    </xf>
    <xf numFmtId="0" fontId="3" fillId="6" borderId="28" xfId="0" applyFont="1" applyFill="1" applyBorder="1" applyAlignment="1" applyProtection="1">
      <alignment horizontal="center" vertical="center" wrapText="1"/>
      <protection locked="0"/>
    </xf>
    <xf numFmtId="0" fontId="3" fillId="6" borderId="29" xfId="0" applyFont="1" applyFill="1" applyBorder="1" applyAlignment="1" applyProtection="1">
      <alignment horizontal="center" vertical="center" wrapText="1"/>
      <protection locked="0"/>
    </xf>
    <xf numFmtId="0" fontId="3" fillId="6" borderId="10" xfId="0" applyFont="1" applyFill="1" applyBorder="1" applyAlignment="1" applyProtection="1">
      <alignment horizontal="center" vertical="center" wrapText="1"/>
      <protection locked="0"/>
    </xf>
    <xf numFmtId="0" fontId="3" fillId="6" borderId="31" xfId="0" applyFont="1" applyFill="1" applyBorder="1" applyAlignment="1" applyProtection="1">
      <alignment horizontal="center" vertical="center" wrapText="1"/>
      <protection locked="0"/>
    </xf>
    <xf numFmtId="0" fontId="3" fillId="6" borderId="32" xfId="0" applyFont="1" applyFill="1" applyBorder="1" applyAlignment="1" applyProtection="1">
      <alignment horizontal="center" vertical="center" wrapText="1"/>
      <protection locked="0"/>
    </xf>
    <xf numFmtId="0" fontId="3" fillId="6" borderId="38" xfId="0" applyFont="1" applyFill="1" applyBorder="1" applyAlignment="1" applyProtection="1">
      <alignment horizontal="center" vertical="center" wrapText="1"/>
      <protection locked="0"/>
    </xf>
    <xf numFmtId="0" fontId="8" fillId="0" borderId="43"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5" xfId="0" applyFont="1" applyFill="1" applyBorder="1" applyAlignment="1">
      <alignment horizontal="center" vertical="center" wrapText="1"/>
    </xf>
    <xf numFmtId="1" fontId="4" fillId="0" borderId="43" xfId="0" applyNumberFormat="1" applyFont="1" applyFill="1" applyBorder="1" applyAlignment="1">
      <alignment horizontal="center" vertical="center" wrapText="1"/>
    </xf>
    <xf numFmtId="1" fontId="4" fillId="0" borderId="25" xfId="0" applyNumberFormat="1" applyFont="1" applyFill="1" applyBorder="1" applyAlignment="1">
      <alignment horizontal="center" vertical="center" wrapText="1"/>
    </xf>
    <xf numFmtId="1" fontId="4" fillId="0" borderId="5" xfId="0" applyNumberFormat="1" applyFont="1" applyFill="1" applyBorder="1" applyAlignment="1">
      <alignment horizontal="center" vertical="center" wrapText="1"/>
    </xf>
    <xf numFmtId="0" fontId="5" fillId="0" borderId="40" xfId="0" applyFont="1" applyFill="1" applyBorder="1" applyAlignment="1">
      <alignment horizontal="justify" vertical="center" wrapText="1"/>
    </xf>
    <xf numFmtId="0" fontId="35" fillId="0" borderId="40" xfId="0" applyFont="1" applyFill="1" applyBorder="1" applyAlignment="1">
      <alignment horizontal="center" vertical="center" wrapText="1"/>
    </xf>
    <xf numFmtId="0" fontId="35" fillId="0" borderId="41"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0" fillId="0" borderId="18" xfId="0" applyFill="1" applyBorder="1" applyAlignment="1">
      <alignment horizontal="center"/>
    </xf>
    <xf numFmtId="0" fontId="0" fillId="0" borderId="3" xfId="0" applyFill="1" applyBorder="1" applyAlignment="1">
      <alignment horizontal="center"/>
    </xf>
    <xf numFmtId="0" fontId="0" fillId="0" borderId="19" xfId="0" applyFill="1" applyBorder="1" applyAlignment="1">
      <alignment horizontal="center"/>
    </xf>
    <xf numFmtId="0" fontId="0" fillId="0" borderId="1" xfId="0" applyFill="1" applyBorder="1" applyAlignment="1">
      <alignment horizontal="center"/>
    </xf>
    <xf numFmtId="0" fontId="0" fillId="0" borderId="20" xfId="0" applyFill="1" applyBorder="1" applyAlignment="1">
      <alignment horizontal="center"/>
    </xf>
    <xf numFmtId="0" fontId="0" fillId="0" borderId="4" xfId="0" applyFill="1" applyBorder="1" applyAlignment="1">
      <alignment horizontal="center"/>
    </xf>
    <xf numFmtId="0" fontId="11" fillId="6" borderId="8"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37" xfId="0" applyFont="1" applyFill="1" applyBorder="1" applyAlignment="1">
      <alignment horizontal="center" vertical="center" wrapText="1"/>
    </xf>
    <xf numFmtId="0" fontId="11" fillId="6" borderId="50"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35"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4" xfId="0" applyFont="1" applyFill="1" applyBorder="1" applyAlignment="1">
      <alignment horizontal="center"/>
    </xf>
    <xf numFmtId="0" fontId="4" fillId="0" borderId="40"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1" fontId="5" fillId="0" borderId="14" xfId="0" applyNumberFormat="1" applyFont="1" applyFill="1" applyBorder="1" applyAlignment="1">
      <alignment horizontal="justify" vertical="top" wrapText="1"/>
    </xf>
    <xf numFmtId="1" fontId="5" fillId="0" borderId="15" xfId="0" applyNumberFormat="1" applyFont="1" applyFill="1" applyBorder="1" applyAlignment="1">
      <alignment horizontal="justify" vertical="top" wrapText="1"/>
    </xf>
    <xf numFmtId="1" fontId="5" fillId="0" borderId="16" xfId="0" applyNumberFormat="1" applyFont="1" applyFill="1" applyBorder="1" applyAlignment="1">
      <alignment horizontal="justify" vertical="top" wrapText="1"/>
    </xf>
    <xf numFmtId="0" fontId="33" fillId="0" borderId="43" xfId="0" applyFont="1" applyFill="1" applyBorder="1" applyAlignment="1">
      <alignment horizontal="center" vertical="center" wrapText="1"/>
    </xf>
    <xf numFmtId="0" fontId="33" fillId="0" borderId="25" xfId="0" applyFont="1" applyFill="1" applyBorder="1" applyAlignment="1">
      <alignment horizontal="center" vertical="center" wrapText="1"/>
    </xf>
    <xf numFmtId="0" fontId="33" fillId="0" borderId="44" xfId="0" applyFont="1" applyFill="1" applyBorder="1" applyAlignment="1">
      <alignment horizontal="center" vertical="center" wrapText="1"/>
    </xf>
    <xf numFmtId="0" fontId="5" fillId="0" borderId="19" xfId="0" applyFont="1" applyFill="1" applyBorder="1" applyAlignment="1">
      <alignment horizontal="left" vertical="center" wrapText="1"/>
    </xf>
    <xf numFmtId="0" fontId="5" fillId="0" borderId="19" xfId="0" applyFont="1" applyFill="1" applyBorder="1" applyAlignment="1">
      <alignment horizontal="left" vertical="center"/>
    </xf>
    <xf numFmtId="0" fontId="5" fillId="0" borderId="22" xfId="0" applyFont="1" applyFill="1" applyBorder="1" applyAlignment="1">
      <alignment horizontal="left"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2" xfId="0" applyFont="1" applyFill="1" applyBorder="1" applyAlignment="1">
      <alignment horizontal="justify" vertical="center" wrapText="1"/>
    </xf>
    <xf numFmtId="0" fontId="5" fillId="0" borderId="15" xfId="0" applyFont="1" applyFill="1" applyBorder="1" applyAlignment="1">
      <alignment horizontal="justify" vertical="center" wrapText="1"/>
    </xf>
    <xf numFmtId="0" fontId="5" fillId="0" borderId="16" xfId="0" applyFont="1" applyFill="1" applyBorder="1" applyAlignment="1">
      <alignment horizontal="justify" vertical="center" wrapText="1"/>
    </xf>
    <xf numFmtId="0" fontId="5" fillId="0" borderId="21"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5" fillId="11" borderId="14" xfId="0" applyFont="1" applyFill="1" applyBorder="1" applyAlignment="1">
      <alignment horizontal="justify" vertical="center" wrapText="1"/>
    </xf>
    <xf numFmtId="0" fontId="5" fillId="11" borderId="15" xfId="0" applyFont="1" applyFill="1" applyBorder="1" applyAlignment="1">
      <alignment horizontal="justify" vertical="center" wrapText="1"/>
    </xf>
    <xf numFmtId="0" fontId="5" fillId="11" borderId="49" xfId="0" applyFont="1" applyFill="1" applyBorder="1" applyAlignment="1">
      <alignment horizontal="justify" vertical="center" wrapText="1"/>
    </xf>
    <xf numFmtId="1" fontId="5" fillId="11" borderId="43" xfId="0" applyNumberFormat="1" applyFont="1" applyFill="1" applyBorder="1" applyAlignment="1">
      <alignment horizontal="justify" vertical="center" wrapText="1"/>
    </xf>
    <xf numFmtId="1" fontId="5" fillId="11" borderId="25" xfId="0" applyNumberFormat="1" applyFont="1" applyFill="1" applyBorder="1" applyAlignment="1">
      <alignment horizontal="justify" vertical="center" wrapText="1"/>
    </xf>
    <xf numFmtId="1" fontId="5" fillId="11" borderId="44" xfId="0" applyNumberFormat="1" applyFont="1" applyFill="1" applyBorder="1" applyAlignment="1">
      <alignment horizontal="justify" vertical="center" wrapText="1"/>
    </xf>
    <xf numFmtId="0" fontId="4" fillId="0" borderId="43"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12" xfId="0" applyFont="1" applyFill="1" applyBorder="1" applyAlignment="1">
      <alignment horizontal="left" vertical="center"/>
    </xf>
    <xf numFmtId="0" fontId="4" fillId="0" borderId="21" xfId="0" applyFont="1" applyFill="1" applyBorder="1" applyAlignment="1">
      <alignment horizontal="left" vertical="center"/>
    </xf>
    <xf numFmtId="1" fontId="5" fillId="0" borderId="1" xfId="0" applyNumberFormat="1" applyFont="1" applyFill="1" applyBorder="1" applyAlignment="1">
      <alignment horizontal="justify" vertical="center" wrapText="1"/>
    </xf>
    <xf numFmtId="1" fontId="5" fillId="0" borderId="12" xfId="0" applyNumberFormat="1" applyFont="1" applyFill="1" applyBorder="1" applyAlignment="1">
      <alignment horizontal="justify" vertical="center" wrapText="1"/>
    </xf>
    <xf numFmtId="1" fontId="5" fillId="0" borderId="14" xfId="0" applyNumberFormat="1" applyFont="1" applyFill="1" applyBorder="1" applyAlignment="1">
      <alignment horizontal="justify" vertical="center" wrapText="1"/>
    </xf>
    <xf numFmtId="1" fontId="5" fillId="0" borderId="15" xfId="0" applyNumberFormat="1" applyFont="1" applyFill="1" applyBorder="1" applyAlignment="1">
      <alignment horizontal="justify" vertical="center" wrapText="1"/>
    </xf>
    <xf numFmtId="1" fontId="5" fillId="0" borderId="16" xfId="0" applyNumberFormat="1" applyFont="1" applyFill="1" applyBorder="1" applyAlignment="1">
      <alignment horizontal="justify" vertical="center" wrapText="1"/>
    </xf>
    <xf numFmtId="1" fontId="5" fillId="0" borderId="53" xfId="0" applyNumberFormat="1" applyFont="1" applyFill="1" applyBorder="1" applyAlignment="1">
      <alignment horizontal="justify" vertical="center" wrapText="1"/>
    </xf>
    <xf numFmtId="1" fontId="5" fillId="0" borderId="54" xfId="0" applyNumberFormat="1" applyFont="1" applyFill="1" applyBorder="1" applyAlignment="1">
      <alignment horizontal="justify" vertical="center" wrapText="1"/>
    </xf>
    <xf numFmtId="1" fontId="5" fillId="0" borderId="46" xfId="0" applyNumberFormat="1" applyFont="1" applyFill="1" applyBorder="1" applyAlignment="1">
      <alignment horizontal="justify" vertical="center" wrapText="1"/>
    </xf>
    <xf numFmtId="0" fontId="4" fillId="0" borderId="5" xfId="16" applyFont="1" applyFill="1" applyBorder="1" applyAlignment="1">
      <alignment horizontal="center" vertical="center" wrapText="1"/>
    </xf>
    <xf numFmtId="0" fontId="4" fillId="0" borderId="1" xfId="16" applyFont="1" applyFill="1" applyBorder="1" applyAlignment="1">
      <alignment horizontal="center" vertical="center" wrapText="1"/>
    </xf>
    <xf numFmtId="178" fontId="2" fillId="0" borderId="43" xfId="23" applyNumberFormat="1" applyFont="1" applyFill="1" applyBorder="1" applyAlignment="1" applyProtection="1">
      <alignment horizontal="center" vertical="center" wrapText="1"/>
      <protection locked="0"/>
    </xf>
    <xf numFmtId="178" fontId="2" fillId="0" borderId="5" xfId="23" applyNumberFormat="1" applyFont="1" applyFill="1" applyBorder="1" applyAlignment="1" applyProtection="1">
      <alignment horizontal="center" vertical="center" wrapText="1"/>
      <protection locked="0"/>
    </xf>
    <xf numFmtId="178" fontId="2" fillId="0" borderId="1" xfId="23" applyNumberFormat="1" applyFont="1" applyFill="1" applyBorder="1" applyAlignment="1" applyProtection="1">
      <alignment horizontal="center" vertical="center" wrapText="1"/>
      <protection locked="0"/>
    </xf>
    <xf numFmtId="178" fontId="2" fillId="0" borderId="4" xfId="23" applyNumberFormat="1" applyFont="1" applyFill="1" applyBorder="1" applyAlignment="1" applyProtection="1">
      <alignment horizontal="center" vertical="center" wrapText="1"/>
      <protection locked="0"/>
    </xf>
    <xf numFmtId="9" fontId="2" fillId="0" borderId="5" xfId="23" applyFont="1" applyFill="1" applyBorder="1" applyAlignment="1" applyProtection="1">
      <alignment horizontal="center" vertical="center" wrapText="1"/>
      <protection locked="0"/>
    </xf>
    <xf numFmtId="9" fontId="2" fillId="0" borderId="1" xfId="23" applyFont="1" applyFill="1" applyBorder="1" applyAlignment="1" applyProtection="1">
      <alignment horizontal="center" vertical="center" wrapText="1"/>
      <protection locked="0"/>
    </xf>
    <xf numFmtId="9" fontId="2" fillId="0" borderId="2" xfId="23" applyFont="1" applyFill="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10" fontId="2" fillId="0" borderId="2" xfId="23" applyNumberFormat="1" applyFont="1" applyFill="1" applyBorder="1" applyAlignment="1" applyProtection="1">
      <alignment horizontal="center" vertical="center" wrapText="1"/>
      <protection locked="0"/>
    </xf>
    <xf numFmtId="10" fontId="2" fillId="0" borderId="5" xfId="23" applyNumberFormat="1" applyFont="1" applyFill="1" applyBorder="1" applyAlignment="1" applyProtection="1">
      <alignment horizontal="center" vertical="center" wrapText="1"/>
      <protection locked="0"/>
    </xf>
    <xf numFmtId="0" fontId="4" fillId="0" borderId="21" xfId="16" applyFont="1" applyFill="1" applyBorder="1" applyAlignment="1">
      <alignment horizontal="justify" vertical="center" wrapText="1"/>
    </xf>
    <xf numFmtId="0" fontId="4" fillId="0" borderId="59" xfId="16" applyFont="1" applyFill="1" applyBorder="1" applyAlignment="1">
      <alignment horizontal="justify" vertical="center" wrapText="1"/>
    </xf>
    <xf numFmtId="0" fontId="2" fillId="0" borderId="44" xfId="0" applyFont="1" applyFill="1" applyBorder="1" applyAlignment="1" applyProtection="1">
      <alignment horizontal="center" vertical="center" wrapText="1"/>
      <protection locked="0"/>
    </xf>
    <xf numFmtId="10" fontId="12" fillId="4" borderId="1" xfId="16" applyNumberFormat="1" applyFont="1" applyFill="1" applyBorder="1" applyAlignment="1">
      <alignment horizontal="right" vertical="center"/>
    </xf>
    <xf numFmtId="0" fontId="4" fillId="0" borderId="45" xfId="16" applyFont="1" applyFill="1" applyBorder="1" applyAlignment="1">
      <alignment horizontal="justify" vertical="center" wrapText="1"/>
    </xf>
    <xf numFmtId="0" fontId="4" fillId="0" borderId="2" xfId="16" applyFont="1" applyFill="1" applyBorder="1" applyAlignment="1">
      <alignment horizontal="center" vertical="center" wrapText="1"/>
    </xf>
    <xf numFmtId="0" fontId="4" fillId="0" borderId="44" xfId="16" applyFont="1" applyFill="1" applyBorder="1" applyAlignment="1">
      <alignment horizontal="center" vertical="center" wrapText="1"/>
    </xf>
    <xf numFmtId="0" fontId="4" fillId="0" borderId="23" xfId="16" applyFont="1" applyFill="1" applyBorder="1" applyAlignment="1">
      <alignment horizontal="justify" vertical="center" wrapText="1"/>
    </xf>
    <xf numFmtId="0" fontId="2" fillId="0" borderId="2"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4" fillId="0" borderId="57" xfId="16" applyFont="1" applyFill="1" applyBorder="1" applyAlignment="1">
      <alignment horizontal="left" vertical="top" wrapText="1"/>
    </xf>
    <xf numFmtId="0" fontId="4" fillId="0" borderId="42" xfId="16" applyFont="1" applyFill="1" applyBorder="1" applyAlignment="1">
      <alignment horizontal="left" vertical="top" wrapText="1"/>
    </xf>
    <xf numFmtId="0" fontId="2" fillId="5" borderId="26" xfId="16" applyFont="1" applyFill="1" applyBorder="1" applyAlignment="1">
      <alignment horizontal="center" vertical="center" wrapText="1"/>
    </xf>
    <xf numFmtId="0" fontId="2" fillId="5" borderId="27" xfId="16" applyFont="1" applyFill="1" applyBorder="1" applyAlignment="1">
      <alignment horizontal="center" vertical="center" wrapText="1"/>
    </xf>
    <xf numFmtId="0" fontId="2" fillId="5" borderId="28" xfId="16" applyFont="1" applyFill="1" applyBorder="1" applyAlignment="1">
      <alignment horizontal="center" vertical="center" wrapText="1"/>
    </xf>
    <xf numFmtId="0" fontId="3" fillId="0" borderId="23" xfId="16" applyFont="1" applyFill="1" applyBorder="1" applyAlignment="1">
      <alignment horizontal="left" vertical="center" wrapText="1"/>
    </xf>
    <xf numFmtId="0" fontId="3" fillId="0" borderId="59" xfId="16" applyFont="1" applyFill="1" applyBorder="1" applyAlignment="1">
      <alignment horizontal="left" vertical="center" wrapText="1"/>
    </xf>
    <xf numFmtId="0" fontId="4" fillId="0" borderId="3" xfId="16" applyFont="1" applyFill="1" applyBorder="1" applyAlignment="1">
      <alignment horizontal="center" vertical="center" wrapText="1"/>
    </xf>
    <xf numFmtId="0" fontId="2" fillId="0" borderId="43" xfId="0" applyFont="1" applyBorder="1" applyAlignment="1" applyProtection="1">
      <alignment horizontal="center" vertical="center" wrapText="1"/>
      <protection locked="0"/>
    </xf>
    <xf numFmtId="0" fontId="4" fillId="0" borderId="23" xfId="0" applyFont="1" applyFill="1" applyBorder="1" applyAlignment="1">
      <alignment horizontal="justify" vertical="center" wrapText="1"/>
    </xf>
    <xf numFmtId="0" fontId="4" fillId="0" borderId="59" xfId="0" applyFont="1" applyFill="1" applyBorder="1" applyAlignment="1">
      <alignment horizontal="justify" vertical="center"/>
    </xf>
    <xf numFmtId="0" fontId="4" fillId="0" borderId="57" xfId="16" applyFont="1" applyFill="1" applyBorder="1" applyAlignment="1">
      <alignment horizontal="left" vertical="center" wrapText="1"/>
    </xf>
    <xf numFmtId="0" fontId="4" fillId="0" borderId="41" xfId="16" applyFont="1" applyFill="1" applyBorder="1" applyAlignment="1">
      <alignment horizontal="left" vertical="center" wrapText="1"/>
    </xf>
    <xf numFmtId="0" fontId="4" fillId="0" borderId="21" xfId="16" applyFont="1" applyFill="1" applyBorder="1" applyAlignment="1">
      <alignment horizontal="left" vertical="center" wrapText="1"/>
    </xf>
    <xf numFmtId="0" fontId="4" fillId="0" borderId="59" xfId="16" applyFont="1" applyFill="1" applyBorder="1" applyAlignment="1">
      <alignment horizontal="left" vertical="center" wrapText="1"/>
    </xf>
    <xf numFmtId="0" fontId="4" fillId="0" borderId="5" xfId="0" applyFont="1" applyFill="1" applyBorder="1" applyAlignment="1">
      <alignment horizontal="center" vertical="center" wrapText="1"/>
    </xf>
    <xf numFmtId="9" fontId="2" fillId="0" borderId="25" xfId="23" applyFont="1" applyFill="1" applyBorder="1" applyAlignment="1" applyProtection="1">
      <alignment horizontal="center" vertical="center" wrapText="1"/>
      <protection locked="0"/>
    </xf>
    <xf numFmtId="0" fontId="4" fillId="0" borderId="23" xfId="16" applyFont="1" applyFill="1" applyBorder="1" applyAlignment="1">
      <alignment horizontal="left" vertical="center" wrapText="1"/>
    </xf>
    <xf numFmtId="0" fontId="4" fillId="0" borderId="59" xfId="16" applyFont="1" applyFill="1" applyBorder="1" applyAlignment="1">
      <alignment horizontal="left" vertical="center"/>
    </xf>
    <xf numFmtId="9" fontId="2" fillId="0" borderId="4" xfId="23" applyFont="1" applyFill="1" applyBorder="1" applyAlignment="1" applyProtection="1">
      <alignment horizontal="center" vertical="center" wrapText="1"/>
      <protection locked="0"/>
    </xf>
    <xf numFmtId="10" fontId="2" fillId="0" borderId="43" xfId="0" applyNumberFormat="1" applyFont="1" applyFill="1" applyBorder="1" applyAlignment="1" applyProtection="1">
      <alignment horizontal="center" vertical="center"/>
      <protection locked="0"/>
    </xf>
    <xf numFmtId="10" fontId="2" fillId="0" borderId="25" xfId="0" applyNumberFormat="1" applyFont="1" applyFill="1" applyBorder="1" applyAlignment="1" applyProtection="1">
      <alignment horizontal="center" vertical="center"/>
      <protection locked="0"/>
    </xf>
    <xf numFmtId="0" fontId="2" fillId="5" borderId="3" xfId="16" applyFont="1" applyFill="1" applyBorder="1" applyAlignment="1">
      <alignment horizontal="center" vertical="center" wrapText="1"/>
    </xf>
    <xf numFmtId="0" fontId="4" fillId="0" borderId="18" xfId="16" applyBorder="1"/>
    <xf numFmtId="0" fontId="4" fillId="0" borderId="3" xfId="16" applyBorder="1"/>
    <xf numFmtId="0" fontId="4" fillId="0" borderId="19" xfId="16" applyBorder="1"/>
    <xf numFmtId="0" fontId="4" fillId="0" borderId="1" xfId="16" applyBorder="1"/>
    <xf numFmtId="0" fontId="4" fillId="0" borderId="20" xfId="16" applyBorder="1"/>
    <xf numFmtId="0" fontId="4" fillId="0" borderId="4" xfId="16" applyBorder="1"/>
    <xf numFmtId="0" fontId="21" fillId="5" borderId="3"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 fillId="5" borderId="4" xfId="16" applyFont="1" applyFill="1" applyBorder="1" applyAlignment="1">
      <alignment horizontal="center" vertical="center" wrapText="1"/>
    </xf>
    <xf numFmtId="0" fontId="2" fillId="5" borderId="43" xfId="16" applyFont="1" applyFill="1" applyBorder="1" applyAlignment="1">
      <alignment horizontal="center" vertical="center" wrapText="1"/>
    </xf>
    <xf numFmtId="0" fontId="2" fillId="5" borderId="44" xfId="16" applyFont="1" applyFill="1" applyBorder="1" applyAlignment="1">
      <alignment horizontal="center" vertical="center" wrapText="1"/>
    </xf>
    <xf numFmtId="0" fontId="15" fillId="5" borderId="17" xfId="16" applyFont="1" applyFill="1" applyBorder="1" applyAlignment="1">
      <alignment horizontal="center" vertical="center" wrapText="1"/>
    </xf>
    <xf numFmtId="0" fontId="15" fillId="5" borderId="47" xfId="16" applyFont="1" applyFill="1" applyBorder="1" applyAlignment="1">
      <alignment horizontal="center" vertical="center" wrapText="1"/>
    </xf>
    <xf numFmtId="0" fontId="4" fillId="0" borderId="18" xfId="16" applyFont="1" applyFill="1" applyBorder="1" applyAlignment="1">
      <alignment horizontal="center" vertical="center" wrapText="1"/>
    </xf>
    <xf numFmtId="0" fontId="4" fillId="0" borderId="19" xfId="16" applyFont="1" applyFill="1" applyBorder="1" applyAlignment="1">
      <alignment horizontal="center" vertical="center" wrapText="1"/>
    </xf>
    <xf numFmtId="0" fontId="4" fillId="0" borderId="22" xfId="16"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0" fontId="2" fillId="0" borderId="5" xfId="0" applyNumberFormat="1" applyFont="1" applyFill="1" applyBorder="1" applyAlignment="1" applyProtection="1">
      <alignment horizontal="center" vertical="center" wrapText="1"/>
      <protection locked="0"/>
    </xf>
    <xf numFmtId="10" fontId="2" fillId="0" borderId="1" xfId="0" applyNumberFormat="1" applyFont="1" applyFill="1" applyBorder="1" applyAlignment="1" applyProtection="1">
      <alignment horizontal="center" vertical="center" wrapText="1"/>
      <protection locked="0"/>
    </xf>
    <xf numFmtId="0" fontId="4" fillId="0" borderId="2" xfId="0" applyFont="1" applyBorder="1" applyAlignment="1">
      <alignment horizontal="center" vertical="center" wrapText="1"/>
    </xf>
    <xf numFmtId="10" fontId="2" fillId="0" borderId="4" xfId="0" applyNumberFormat="1" applyFont="1" applyFill="1" applyBorder="1" applyAlignment="1" applyProtection="1">
      <alignment horizontal="center" vertical="center" wrapText="1"/>
      <protection locked="0"/>
    </xf>
    <xf numFmtId="0" fontId="4" fillId="0" borderId="44" xfId="0" applyFont="1" applyBorder="1" applyAlignment="1">
      <alignment horizontal="center" vertical="center" wrapText="1"/>
    </xf>
    <xf numFmtId="10" fontId="2" fillId="0" borderId="2" xfId="0" applyNumberFormat="1" applyFont="1" applyFill="1" applyBorder="1" applyAlignment="1" applyProtection="1">
      <alignment horizontal="center" vertical="center" wrapText="1"/>
      <protection locked="0"/>
    </xf>
    <xf numFmtId="10" fontId="2" fillId="0" borderId="44" xfId="0" applyNumberFormat="1" applyFont="1" applyFill="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43" xfId="0" applyFont="1" applyBorder="1" applyAlignment="1">
      <alignment horizontal="center" vertical="center" wrapText="1"/>
    </xf>
    <xf numFmtId="0" fontId="4" fillId="0" borderId="25"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10" fontId="2" fillId="0" borderId="43" xfId="0" applyNumberFormat="1" applyFont="1" applyFill="1" applyBorder="1" applyAlignment="1" applyProtection="1">
      <alignment horizontal="center" vertical="center" wrapText="1"/>
      <protection locked="0"/>
    </xf>
    <xf numFmtId="10" fontId="2" fillId="0" borderId="25" xfId="0" applyNumberFormat="1" applyFont="1" applyFill="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2" borderId="0" xfId="16" applyFont="1" applyFill="1" applyBorder="1" applyAlignment="1">
      <alignment horizontal="justify" vertical="center" wrapText="1"/>
    </xf>
    <xf numFmtId="0" fontId="2" fillId="0" borderId="12" xfId="16" applyFont="1" applyFill="1" applyBorder="1" applyAlignment="1">
      <alignment horizontal="justify" vertical="center" wrapText="1"/>
    </xf>
    <xf numFmtId="0" fontId="4" fillId="0" borderId="12" xfId="16" applyFont="1" applyFill="1" applyBorder="1" applyAlignment="1">
      <alignment horizontal="justify" vertical="center" wrapText="1"/>
    </xf>
    <xf numFmtId="0" fontId="4" fillId="0" borderId="4" xfId="16" applyFont="1" applyFill="1" applyBorder="1" applyAlignment="1">
      <alignment horizontal="center" vertical="center" wrapText="1"/>
    </xf>
    <xf numFmtId="0" fontId="4" fillId="0" borderId="13" xfId="16" applyFont="1" applyFill="1" applyBorder="1" applyAlignment="1">
      <alignment horizontal="justify" vertical="center"/>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20" xfId="0" applyFont="1" applyBorder="1" applyAlignment="1">
      <alignment horizontal="center" vertical="center" wrapText="1"/>
    </xf>
    <xf numFmtId="0" fontId="4" fillId="0" borderId="5" xfId="0" applyFont="1" applyBorder="1" applyAlignment="1">
      <alignment horizontal="center" vertical="center" wrapText="1"/>
    </xf>
    <xf numFmtId="10" fontId="2" fillId="0" borderId="3" xfId="0" applyNumberFormat="1" applyFont="1" applyFill="1" applyBorder="1" applyAlignment="1" applyProtection="1">
      <alignment horizontal="center" vertical="center" wrapText="1"/>
      <protection locked="0"/>
    </xf>
    <xf numFmtId="0" fontId="31" fillId="0" borderId="23" xfId="16" applyFont="1" applyFill="1" applyBorder="1" applyAlignment="1">
      <alignment horizontal="justify" vertical="center" wrapText="1"/>
    </xf>
    <xf numFmtId="0" fontId="31" fillId="0" borderId="59" xfId="16" applyFont="1" applyFill="1" applyBorder="1" applyAlignment="1">
      <alignment horizontal="justify" vertical="center"/>
    </xf>
    <xf numFmtId="0" fontId="31" fillId="0" borderId="21" xfId="16" applyFont="1" applyFill="1" applyBorder="1" applyAlignment="1">
      <alignment horizontal="justify" vertical="center" wrapText="1"/>
    </xf>
    <xf numFmtId="0" fontId="31" fillId="0" borderId="45" xfId="16" applyFont="1" applyFill="1" applyBorder="1" applyAlignment="1">
      <alignment horizontal="justify" vertical="center"/>
    </xf>
    <xf numFmtId="0" fontId="4" fillId="0" borderId="59" xfId="16" applyFont="1" applyFill="1" applyBorder="1" applyAlignment="1">
      <alignment horizontal="justify" vertical="center"/>
    </xf>
    <xf numFmtId="0" fontId="17" fillId="0" borderId="21" xfId="16" applyFont="1" applyFill="1" applyBorder="1" applyAlignment="1">
      <alignment horizontal="justify" vertical="center" wrapText="1"/>
    </xf>
    <xf numFmtId="0" fontId="17" fillId="0" borderId="45" xfId="16" applyFont="1" applyFill="1" applyBorder="1" applyAlignment="1">
      <alignment horizontal="justify" vertical="center" wrapText="1"/>
    </xf>
    <xf numFmtId="178" fontId="2" fillId="0" borderId="25" xfId="23" applyNumberFormat="1" applyFont="1" applyFill="1" applyBorder="1" applyAlignment="1" applyProtection="1">
      <alignment horizontal="center" vertical="center" wrapText="1"/>
      <protection locked="0"/>
    </xf>
    <xf numFmtId="9" fontId="2" fillId="0" borderId="44" xfId="23" applyFont="1" applyFill="1" applyBorder="1" applyAlignment="1" applyProtection="1">
      <alignment horizontal="center" vertical="center" wrapText="1"/>
      <protection locked="0"/>
    </xf>
    <xf numFmtId="9" fontId="2" fillId="0" borderId="3" xfId="23"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4" fillId="0" borderId="24" xfId="16" applyFont="1" applyFill="1" applyBorder="1" applyAlignment="1">
      <alignment horizontal="justify" vertical="center" wrapText="1"/>
    </xf>
    <xf numFmtId="0" fontId="4" fillId="0" borderId="11" xfId="16" applyFont="1" applyFill="1" applyBorder="1" applyAlignment="1">
      <alignment horizontal="justify" vertical="center" wrapText="1"/>
    </xf>
    <xf numFmtId="0" fontId="2" fillId="0" borderId="25" xfId="0" applyFont="1" applyFill="1" applyBorder="1" applyAlignment="1" applyProtection="1">
      <alignment horizontal="center" vertical="center" wrapText="1"/>
      <protection locked="0"/>
    </xf>
    <xf numFmtId="10" fontId="2" fillId="0" borderId="3" xfId="23" applyNumberFormat="1" applyFont="1" applyFill="1" applyBorder="1" applyAlignment="1" applyProtection="1">
      <alignment horizontal="center" vertical="center" wrapText="1"/>
      <protection locked="0"/>
    </xf>
    <xf numFmtId="10" fontId="2" fillId="0" borderId="1" xfId="23" applyNumberFormat="1" applyFont="1" applyFill="1" applyBorder="1" applyAlignment="1" applyProtection="1">
      <alignment horizontal="center" vertical="center" wrapText="1"/>
      <protection locked="0"/>
    </xf>
    <xf numFmtId="178" fontId="2" fillId="0" borderId="3" xfId="23" applyNumberFormat="1" applyFont="1" applyFill="1" applyBorder="1" applyAlignment="1" applyProtection="1">
      <alignment horizontal="center" vertical="center" wrapText="1"/>
      <protection locked="0"/>
    </xf>
    <xf numFmtId="0" fontId="4" fillId="4" borderId="2"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5" xfId="0" applyFont="1" applyFill="1" applyBorder="1" applyAlignment="1">
      <alignment horizontal="center" vertical="center" wrapText="1"/>
    </xf>
    <xf numFmtId="176" fontId="4" fillId="4" borderId="43" xfId="5" applyNumberFormat="1" applyFont="1" applyFill="1" applyBorder="1" applyAlignment="1">
      <alignment horizontal="center" vertical="center"/>
    </xf>
    <xf numFmtId="176" fontId="4" fillId="4" borderId="25" xfId="5" applyNumberFormat="1" applyFont="1" applyFill="1" applyBorder="1" applyAlignment="1">
      <alignment horizontal="center" vertical="center"/>
    </xf>
    <xf numFmtId="176" fontId="4" fillId="4" borderId="5" xfId="5" applyNumberFormat="1" applyFont="1" applyFill="1" applyBorder="1" applyAlignment="1">
      <alignment horizontal="center" vertical="center"/>
    </xf>
    <xf numFmtId="0" fontId="4" fillId="4" borderId="43" xfId="0" applyFont="1" applyFill="1" applyBorder="1" applyAlignment="1">
      <alignment horizontal="center" vertical="center" wrapText="1"/>
    </xf>
    <xf numFmtId="3" fontId="4" fillId="4" borderId="43" xfId="0" applyNumberFormat="1" applyFont="1" applyFill="1" applyBorder="1" applyAlignment="1">
      <alignment horizontal="center" vertical="center" wrapText="1"/>
    </xf>
    <xf numFmtId="3" fontId="4" fillId="4" borderId="25" xfId="0" applyNumberFormat="1" applyFont="1" applyFill="1" applyBorder="1" applyAlignment="1">
      <alignment horizontal="center" vertical="center" wrapText="1"/>
    </xf>
    <xf numFmtId="3" fontId="4" fillId="4" borderId="44" xfId="0" applyNumberFormat="1" applyFont="1" applyFill="1" applyBorder="1" applyAlignment="1">
      <alignment horizontal="center" vertical="center" wrapText="1"/>
    </xf>
    <xf numFmtId="176" fontId="4" fillId="4" borderId="2" xfId="5" applyNumberFormat="1" applyFont="1" applyFill="1" applyBorder="1" applyAlignment="1">
      <alignment horizontal="center" vertical="center"/>
    </xf>
    <xf numFmtId="0" fontId="0" fillId="4" borderId="57" xfId="0" applyFill="1" applyBorder="1" applyAlignment="1">
      <alignment horizontal="center" vertical="center"/>
    </xf>
    <xf numFmtId="0" fontId="0" fillId="4" borderId="41" xfId="0" applyFill="1" applyBorder="1" applyAlignment="1">
      <alignment horizontal="center" vertical="center"/>
    </xf>
    <xf numFmtId="0" fontId="0" fillId="4" borderId="56" xfId="0" applyFill="1" applyBorder="1" applyAlignment="1">
      <alignment horizontal="center" vertical="center"/>
    </xf>
    <xf numFmtId="0" fontId="38" fillId="4" borderId="15" xfId="0" applyFont="1" applyFill="1" applyBorder="1" applyAlignment="1">
      <alignment horizontal="center" vertical="center" wrapText="1"/>
    </xf>
    <xf numFmtId="0" fontId="38" fillId="4" borderId="16" xfId="0" applyFont="1" applyFill="1" applyBorder="1" applyAlignment="1">
      <alignment horizontal="center" vertical="center" wrapText="1"/>
    </xf>
    <xf numFmtId="3" fontId="8" fillId="4" borderId="43" xfId="0" applyNumberFormat="1" applyFont="1" applyFill="1" applyBorder="1" applyAlignment="1">
      <alignment horizontal="center" vertical="center" wrapText="1"/>
    </xf>
    <xf numFmtId="3" fontId="8" fillId="4" borderId="25" xfId="0" applyNumberFormat="1" applyFont="1" applyFill="1" applyBorder="1" applyAlignment="1">
      <alignment horizontal="center" vertical="center" wrapText="1"/>
    </xf>
    <xf numFmtId="3" fontId="8" fillId="4" borderId="44" xfId="0" applyNumberFormat="1" applyFont="1" applyFill="1" applyBorder="1" applyAlignment="1">
      <alignment horizontal="center" vertical="center" wrapText="1"/>
    </xf>
    <xf numFmtId="0" fontId="4" fillId="4" borderId="44" xfId="0" applyFont="1" applyFill="1" applyBorder="1" applyAlignment="1">
      <alignment horizontal="center" vertical="center" wrapText="1"/>
    </xf>
    <xf numFmtId="176" fontId="4" fillId="4" borderId="67" xfId="5" applyNumberFormat="1" applyFont="1" applyFill="1" applyBorder="1" applyAlignment="1">
      <alignment horizontal="center" vertical="center"/>
    </xf>
    <xf numFmtId="176" fontId="4" fillId="4" borderId="28" xfId="5" applyNumberFormat="1" applyFont="1" applyFill="1" applyBorder="1" applyAlignment="1">
      <alignment horizontal="center" vertical="center"/>
    </xf>
    <xf numFmtId="176" fontId="4" fillId="4" borderId="68" xfId="5" applyNumberFormat="1" applyFont="1" applyFill="1" applyBorder="1" applyAlignment="1">
      <alignment horizontal="center" vertical="center"/>
    </xf>
    <xf numFmtId="176" fontId="4" fillId="4" borderId="10" xfId="5" applyNumberFormat="1" applyFont="1" applyFill="1" applyBorder="1" applyAlignment="1">
      <alignment horizontal="center" vertical="center"/>
    </xf>
    <xf numFmtId="176" fontId="4" fillId="4" borderId="69" xfId="5" applyNumberFormat="1" applyFont="1" applyFill="1" applyBorder="1" applyAlignment="1">
      <alignment horizontal="center" vertical="center"/>
    </xf>
    <xf numFmtId="176" fontId="4" fillId="4" borderId="38" xfId="5" applyNumberFormat="1" applyFont="1" applyFill="1" applyBorder="1" applyAlignment="1">
      <alignment horizontal="center" vertical="center"/>
    </xf>
    <xf numFmtId="176" fontId="0" fillId="4" borderId="23" xfId="0" applyNumberFormat="1" applyFill="1" applyBorder="1" applyAlignment="1">
      <alignment horizontal="center" vertical="center" wrapText="1"/>
    </xf>
    <xf numFmtId="176" fontId="0" fillId="4" borderId="24" xfId="0" applyNumberFormat="1" applyFill="1" applyBorder="1" applyAlignment="1">
      <alignment horizontal="center" vertical="center" wrapText="1"/>
    </xf>
    <xf numFmtId="176" fontId="0" fillId="4" borderId="45" xfId="0" applyNumberFormat="1" applyFill="1" applyBorder="1" applyAlignment="1">
      <alignment horizontal="center" vertical="center" wrapText="1"/>
    </xf>
    <xf numFmtId="3" fontId="8" fillId="4" borderId="3" xfId="0" applyNumberFormat="1" applyFont="1" applyFill="1" applyBorder="1" applyAlignment="1">
      <alignment horizontal="center" vertical="center" wrapText="1"/>
    </xf>
    <xf numFmtId="3" fontId="8" fillId="4" borderId="1" xfId="0" applyNumberFormat="1" applyFont="1" applyFill="1" applyBorder="1" applyAlignment="1">
      <alignment horizontal="center" vertical="center" wrapText="1"/>
    </xf>
    <xf numFmtId="3" fontId="8" fillId="4" borderId="4"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176" fontId="4" fillId="4" borderId="3" xfId="5" applyNumberFormat="1" applyFont="1" applyFill="1" applyBorder="1" applyAlignment="1">
      <alignment horizontal="center" vertical="center"/>
    </xf>
    <xf numFmtId="176" fontId="4" fillId="4" borderId="1" xfId="5" applyNumberFormat="1" applyFont="1" applyFill="1" applyBorder="1" applyAlignment="1">
      <alignment horizontal="center" vertical="center"/>
    </xf>
    <xf numFmtId="176" fontId="4" fillId="4" borderId="4" xfId="5" applyNumberFormat="1" applyFont="1" applyFill="1" applyBorder="1" applyAlignment="1">
      <alignment horizontal="center" vertical="center"/>
    </xf>
    <xf numFmtId="176" fontId="0" fillId="4" borderId="11" xfId="0" applyNumberFormat="1" applyFill="1" applyBorder="1" applyAlignment="1">
      <alignment horizontal="center" vertical="center" wrapText="1"/>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54" xfId="0" applyFill="1" applyBorder="1" applyAlignment="1">
      <alignment horizontal="center"/>
    </xf>
    <xf numFmtId="0" fontId="38" fillId="4" borderId="47" xfId="0" applyFont="1" applyFill="1" applyBorder="1" applyAlignment="1">
      <alignment horizontal="center" vertical="center" wrapText="1"/>
    </xf>
    <xf numFmtId="0" fontId="38" fillId="4" borderId="7" xfId="0" applyFont="1" applyFill="1" applyBorder="1" applyAlignment="1">
      <alignment horizontal="center" vertical="center" wrapText="1"/>
    </xf>
    <xf numFmtId="0" fontId="38" fillId="4" borderId="61" xfId="0" applyFont="1" applyFill="1" applyBorder="1" applyAlignment="1">
      <alignment horizontal="center" vertical="center" wrapText="1"/>
    </xf>
    <xf numFmtId="3" fontId="33" fillId="4" borderId="43" xfId="0" applyNumberFormat="1" applyFont="1" applyFill="1" applyBorder="1" applyAlignment="1">
      <alignment horizontal="center" vertical="center" wrapText="1"/>
    </xf>
    <xf numFmtId="3" fontId="33" fillId="4" borderId="25" xfId="0" applyNumberFormat="1" applyFont="1" applyFill="1" applyBorder="1" applyAlignment="1">
      <alignment horizontal="center" vertical="center" wrapText="1"/>
    </xf>
    <xf numFmtId="3" fontId="33" fillId="4" borderId="44" xfId="0" applyNumberFormat="1" applyFont="1" applyFill="1" applyBorder="1" applyAlignment="1">
      <alignment horizontal="center" vertical="center" wrapText="1"/>
    </xf>
    <xf numFmtId="0" fontId="38" fillId="4" borderId="28" xfId="0" applyFont="1" applyFill="1" applyBorder="1" applyAlignment="1">
      <alignment horizontal="center" vertical="center" wrapText="1"/>
    </xf>
    <xf numFmtId="0" fontId="38" fillId="4" borderId="10" xfId="0" applyFont="1" applyFill="1" applyBorder="1" applyAlignment="1">
      <alignment horizontal="center" vertical="center" wrapText="1"/>
    </xf>
    <xf numFmtId="0" fontId="38" fillId="4" borderId="38" xfId="0" applyFont="1" applyFill="1" applyBorder="1" applyAlignment="1">
      <alignment horizontal="center" vertical="center" wrapText="1"/>
    </xf>
    <xf numFmtId="3" fontId="8" fillId="4" borderId="5" xfId="0" applyNumberFormat="1" applyFont="1" applyFill="1" applyBorder="1" applyAlignment="1">
      <alignment horizontal="center" vertical="center" wrapText="1"/>
    </xf>
    <xf numFmtId="176" fontId="0" fillId="4" borderId="59" xfId="0" applyNumberFormat="1" applyFill="1" applyBorder="1" applyAlignment="1">
      <alignment horizontal="center" vertical="center" wrapText="1"/>
    </xf>
    <xf numFmtId="0" fontId="2" fillId="6" borderId="19" xfId="19" applyFont="1" applyFill="1" applyBorder="1" applyAlignment="1">
      <alignment horizontal="center" vertical="center" wrapText="1"/>
    </xf>
    <xf numFmtId="0" fontId="2" fillId="6" borderId="1" xfId="19" applyFont="1" applyFill="1" applyBorder="1" applyAlignment="1">
      <alignment horizontal="center" vertical="center" wrapText="1"/>
    </xf>
    <xf numFmtId="0" fontId="4" fillId="0" borderId="26" xfId="19" applyBorder="1" applyAlignment="1">
      <alignment horizontal="center"/>
    </xf>
    <xf numFmtId="0" fontId="4" fillId="0" borderId="27" xfId="19" applyBorder="1" applyAlignment="1">
      <alignment horizontal="center"/>
    </xf>
    <xf numFmtId="0" fontId="4" fillId="0" borderId="29" xfId="19" applyBorder="1" applyAlignment="1">
      <alignment horizontal="center"/>
    </xf>
    <xf numFmtId="0" fontId="4" fillId="0" borderId="0" xfId="19" applyBorder="1" applyAlignment="1">
      <alignment horizontal="center"/>
    </xf>
    <xf numFmtId="0" fontId="4" fillId="0" borderId="31" xfId="19" applyBorder="1" applyAlignment="1">
      <alignment horizontal="center"/>
    </xf>
    <xf numFmtId="0" fontId="4" fillId="0" borderId="32" xfId="19" applyBorder="1" applyAlignment="1">
      <alignment horizontal="center"/>
    </xf>
    <xf numFmtId="0" fontId="27" fillId="6" borderId="18" xfId="19" applyFont="1" applyFill="1" applyBorder="1" applyAlignment="1">
      <alignment horizontal="center" vertical="center" wrapText="1"/>
    </xf>
    <xf numFmtId="0" fontId="27" fillId="6" borderId="3" xfId="19" applyFont="1" applyFill="1" applyBorder="1" applyAlignment="1">
      <alignment horizontal="center" vertical="center" wrapText="1"/>
    </xf>
    <xf numFmtId="0" fontId="27" fillId="6" borderId="11" xfId="19" applyFont="1" applyFill="1" applyBorder="1" applyAlignment="1">
      <alignment horizontal="center" vertical="center" wrapText="1"/>
    </xf>
    <xf numFmtId="0" fontId="27" fillId="6" borderId="19" xfId="19" applyFont="1" applyFill="1" applyBorder="1" applyAlignment="1">
      <alignment horizontal="center" vertical="center" wrapText="1"/>
    </xf>
    <xf numFmtId="0" fontId="27" fillId="6" borderId="1" xfId="19" applyFont="1" applyFill="1" applyBorder="1" applyAlignment="1">
      <alignment horizontal="center" vertical="center" wrapText="1"/>
    </xf>
    <xf numFmtId="0" fontId="27" fillId="6" borderId="12" xfId="19" applyFont="1" applyFill="1" applyBorder="1" applyAlignment="1">
      <alignment horizontal="center" vertical="center" wrapText="1"/>
    </xf>
    <xf numFmtId="0" fontId="28" fillId="6" borderId="1" xfId="19" applyFont="1" applyFill="1" applyBorder="1" applyAlignment="1">
      <alignment horizontal="center" vertical="center" wrapText="1"/>
    </xf>
    <xf numFmtId="0" fontId="28" fillId="6" borderId="12" xfId="19" applyFont="1" applyFill="1" applyBorder="1" applyAlignment="1">
      <alignment horizontal="center" vertical="center" wrapText="1"/>
    </xf>
    <xf numFmtId="0" fontId="15" fillId="6" borderId="40" xfId="19" applyFont="1" applyFill="1" applyBorder="1" applyAlignment="1">
      <alignment horizontal="center" vertical="center" wrapText="1"/>
    </xf>
    <xf numFmtId="0" fontId="15" fillId="6" borderId="41" xfId="19" applyFont="1" applyFill="1" applyBorder="1" applyAlignment="1">
      <alignment horizontal="center" vertical="center" wrapText="1"/>
    </xf>
    <xf numFmtId="0" fontId="2" fillId="6" borderId="40" xfId="19" applyFont="1" applyFill="1" applyBorder="1" applyAlignment="1">
      <alignment horizontal="center" vertical="center" wrapText="1"/>
    </xf>
    <xf numFmtId="0" fontId="2" fillId="6" borderId="41" xfId="19" applyFont="1" applyFill="1" applyBorder="1" applyAlignment="1">
      <alignment horizontal="center" vertical="center" wrapText="1"/>
    </xf>
    <xf numFmtId="0" fontId="2" fillId="6" borderId="26" xfId="19" applyFont="1" applyFill="1" applyBorder="1" applyAlignment="1">
      <alignment horizontal="center" vertical="center" wrapText="1"/>
    </xf>
    <xf numFmtId="0" fontId="2" fillId="6" borderId="29" xfId="19" applyFont="1" applyFill="1" applyBorder="1" applyAlignment="1">
      <alignment horizontal="center" vertical="center" wrapText="1"/>
    </xf>
    <xf numFmtId="0" fontId="2" fillId="6" borderId="17" xfId="19" applyFont="1" applyFill="1" applyBorder="1" applyAlignment="1">
      <alignment horizontal="center" vertical="center" wrapText="1"/>
    </xf>
    <xf numFmtId="0" fontId="2" fillId="6" borderId="39" xfId="19" applyFont="1" applyFill="1" applyBorder="1" applyAlignment="1">
      <alignment horizontal="center" vertical="center" wrapText="1"/>
    </xf>
    <xf numFmtId="0" fontId="2" fillId="6" borderId="12" xfId="19" applyFont="1" applyFill="1" applyBorder="1" applyAlignment="1">
      <alignment horizontal="center" vertical="center" wrapText="1"/>
    </xf>
    <xf numFmtId="0" fontId="0" fillId="4" borderId="53" xfId="0" applyFill="1" applyBorder="1" applyAlignment="1">
      <alignment horizontal="center"/>
    </xf>
    <xf numFmtId="0" fontId="38" fillId="4" borderId="14"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11" fillId="0" borderId="0" xfId="0" applyFont="1" applyBorder="1" applyAlignment="1">
      <alignment horizontal="center" vertical="center"/>
    </xf>
    <xf numFmtId="0" fontId="0" fillId="4" borderId="46" xfId="0" applyFill="1" applyBorder="1" applyAlignment="1">
      <alignment horizontal="center"/>
    </xf>
  </cellXfs>
  <cellStyles count="26">
    <cellStyle name="Coma 2" xfId="1" xr:uid="{00000000-0005-0000-0000-000000000000}"/>
    <cellStyle name="Coma 2 2" xfId="2" xr:uid="{00000000-0005-0000-0000-000001000000}"/>
    <cellStyle name="Millares" xfId="3" builtinId="3"/>
    <cellStyle name="Millares 10" xfId="25" xr:uid="{00000000-0005-0000-0000-000003000000}"/>
    <cellStyle name="Millares 2" xfId="4" xr:uid="{00000000-0005-0000-0000-000004000000}"/>
    <cellStyle name="Millares 2 2" xfId="5" xr:uid="{00000000-0005-0000-0000-000005000000}"/>
    <cellStyle name="Millares 3" xfId="6" xr:uid="{00000000-0005-0000-0000-000006000000}"/>
    <cellStyle name="Millares 3 2" xfId="7" xr:uid="{00000000-0005-0000-0000-000007000000}"/>
    <cellStyle name="Millares 4" xfId="8" xr:uid="{00000000-0005-0000-0000-000008000000}"/>
    <cellStyle name="Moneda" xfId="9" builtinId="4"/>
    <cellStyle name="Moneda 2" xfId="10" xr:uid="{00000000-0005-0000-0000-00000A000000}"/>
    <cellStyle name="Moneda 2 2" xfId="11" xr:uid="{00000000-0005-0000-0000-00000B000000}"/>
    <cellStyle name="Moneda 2 2 2" xfId="12" xr:uid="{00000000-0005-0000-0000-00000C000000}"/>
    <cellStyle name="Moneda 2 3" xfId="13" xr:uid="{00000000-0005-0000-0000-00000D000000}"/>
    <cellStyle name="Moneda 3" xfId="14" xr:uid="{00000000-0005-0000-0000-00000E000000}"/>
    <cellStyle name="Moneda 4" xfId="15" xr:uid="{00000000-0005-0000-0000-00000F000000}"/>
    <cellStyle name="Normal" xfId="0" builtinId="0"/>
    <cellStyle name="Normal 2" xfId="16" xr:uid="{00000000-0005-0000-0000-000011000000}"/>
    <cellStyle name="Normal 2 10" xfId="17" xr:uid="{00000000-0005-0000-0000-000012000000}"/>
    <cellStyle name="Normal 3" xfId="18" xr:uid="{00000000-0005-0000-0000-000013000000}"/>
    <cellStyle name="Normal 3 2" xfId="19" xr:uid="{00000000-0005-0000-0000-000014000000}"/>
    <cellStyle name="Normal 4 2" xfId="20" xr:uid="{00000000-0005-0000-0000-000015000000}"/>
    <cellStyle name="Porcentaje" xfId="21" builtinId="5"/>
    <cellStyle name="Porcentaje 2" xfId="24" xr:uid="{00000000-0005-0000-0000-000017000000}"/>
    <cellStyle name="Porcentual 2" xfId="22" xr:uid="{00000000-0005-0000-0000-000018000000}"/>
    <cellStyle name="Porcentual 2 2" xfId="23" xr:uid="{00000000-0005-0000-0000-000019000000}"/>
  </cellStyles>
  <dxfs count="0"/>
  <tableStyles count="0" defaultTableStyle="TableStyleMedium9" defaultPivotStyle="PivotStyleLight16"/>
  <colors>
    <mruColors>
      <color rgb="FF669900"/>
      <color rgb="FF9CD35F"/>
      <color rgb="FF7BB800"/>
      <color rgb="FF76B531"/>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361950</xdr:colOff>
      <xdr:row>1</xdr:row>
      <xdr:rowOff>190500</xdr:rowOff>
    </xdr:from>
    <xdr:to>
      <xdr:col>3</xdr:col>
      <xdr:colOff>704850</xdr:colOff>
      <xdr:row>3</xdr:row>
      <xdr:rowOff>276225</xdr:rowOff>
    </xdr:to>
    <xdr:pic>
      <xdr:nvPicPr>
        <xdr:cNvPr id="15579" name="Picture 110">
          <a:extLst>
            <a:ext uri="{FF2B5EF4-FFF2-40B4-BE49-F238E27FC236}">
              <a16:creationId xmlns:a16="http://schemas.microsoft.com/office/drawing/2014/main" id="{00000000-0008-0000-0000-0000DB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1950" y="457200"/>
          <a:ext cx="2800350" cy="933450"/>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180975</xdr:rowOff>
    </xdr:from>
    <xdr:to>
      <xdr:col>2</xdr:col>
      <xdr:colOff>523875</xdr:colOff>
      <xdr:row>2</xdr:row>
      <xdr:rowOff>285750</xdr:rowOff>
    </xdr:to>
    <xdr:pic>
      <xdr:nvPicPr>
        <xdr:cNvPr id="9967" name="Imagen 2">
          <a:extLst>
            <a:ext uri="{FF2B5EF4-FFF2-40B4-BE49-F238E27FC236}">
              <a16:creationId xmlns:a16="http://schemas.microsoft.com/office/drawing/2014/main" id="{00000000-0008-0000-0100-0000EF26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62125" y="180975"/>
          <a:ext cx="1866900" cy="981075"/>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200025</xdr:rowOff>
    </xdr:from>
    <xdr:to>
      <xdr:col>1</xdr:col>
      <xdr:colOff>323850</xdr:colOff>
      <xdr:row>1</xdr:row>
      <xdr:rowOff>314325</xdr:rowOff>
    </xdr:to>
    <xdr:pic>
      <xdr:nvPicPr>
        <xdr:cNvPr id="3" name="Imagen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3850" y="200025"/>
          <a:ext cx="819150" cy="533400"/>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1458438</xdr:colOff>
      <xdr:row>0</xdr:row>
      <xdr:rowOff>117517</xdr:rowOff>
    </xdr:from>
    <xdr:to>
      <xdr:col>3</xdr:col>
      <xdr:colOff>266361</xdr:colOff>
      <xdr:row>3</xdr:row>
      <xdr:rowOff>176893</xdr:rowOff>
    </xdr:to>
    <xdr:pic>
      <xdr:nvPicPr>
        <xdr:cNvPr id="3" name="2 Imagen" descr="http://190.27.245.106/IsolucionSDA/GrafVinetas/logo%202016-20.pn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0438" y="117517"/>
          <a:ext cx="1855923" cy="7941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ola.Rodriguez/480-2015/480-2015/2016/Enero-2016/Seguimiento/SEGPLAN-%208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Myriam.Leon\Mis%20documentos\MYRIAM%202015\ACTUALIZACIONES%20SEGPLAN\811\Traslado%20No.%209%20Adicion%20PDCC\Actualizaci&#243;n%20-SEGPLAN-%20811-2015%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ON"/>
      <sheetName val="Hoja1"/>
    </sheetNames>
    <sheetDataSet>
      <sheetData sheetId="0"/>
      <sheetData sheetId="1">
        <row r="9">
          <cell r="H9">
            <v>100</v>
          </cell>
          <cell r="V9">
            <v>90</v>
          </cell>
          <cell r="W9">
            <v>90</v>
          </cell>
          <cell r="X9">
            <v>90</v>
          </cell>
          <cell r="Y9">
            <v>90</v>
          </cell>
          <cell r="AF9">
            <v>66</v>
          </cell>
          <cell r="AG9">
            <v>75</v>
          </cell>
          <cell r="AH9">
            <v>84</v>
          </cell>
        </row>
        <row r="10">
          <cell r="H10">
            <v>618886700</v>
          </cell>
          <cell r="V10">
            <v>167866700</v>
          </cell>
          <cell r="W10">
            <v>204650700</v>
          </cell>
          <cell r="X10">
            <v>204650700</v>
          </cell>
          <cell r="Y10">
            <v>204733100</v>
          </cell>
          <cell r="AF10">
            <v>67866700</v>
          </cell>
          <cell r="AG10">
            <v>200736700</v>
          </cell>
          <cell r="AH10">
            <v>200736700</v>
          </cell>
        </row>
        <row r="11">
          <cell r="H11">
            <v>0</v>
          </cell>
          <cell r="V11">
            <v>0</v>
          </cell>
          <cell r="W11">
            <v>0</v>
          </cell>
          <cell r="X11">
            <v>0</v>
          </cell>
          <cell r="Y11">
            <v>0</v>
          </cell>
        </row>
        <row r="12">
          <cell r="H12">
            <v>0</v>
          </cell>
          <cell r="V12">
            <v>18880000</v>
          </cell>
          <cell r="W12">
            <v>18880000</v>
          </cell>
          <cell r="X12">
            <v>18880000</v>
          </cell>
          <cell r="Y12">
            <v>18880000</v>
          </cell>
          <cell r="AF12">
            <v>3880000</v>
          </cell>
          <cell r="AG12">
            <v>18880000</v>
          </cell>
          <cell r="AH12">
            <v>18880000</v>
          </cell>
        </row>
        <row r="15">
          <cell r="H15">
            <v>100</v>
          </cell>
          <cell r="V15">
            <v>90</v>
          </cell>
          <cell r="W15">
            <v>90</v>
          </cell>
          <cell r="X15">
            <v>90</v>
          </cell>
          <cell r="Y15">
            <v>90</v>
          </cell>
          <cell r="AF15">
            <v>64</v>
          </cell>
          <cell r="AG15">
            <v>73</v>
          </cell>
          <cell r="AH15">
            <v>82</v>
          </cell>
        </row>
        <row r="16">
          <cell r="H16">
            <v>1355132666</v>
          </cell>
          <cell r="V16">
            <v>310442000</v>
          </cell>
          <cell r="W16">
            <v>340442000</v>
          </cell>
          <cell r="X16">
            <v>340442000</v>
          </cell>
          <cell r="Y16">
            <v>335812960</v>
          </cell>
          <cell r="AF16">
            <v>307897900</v>
          </cell>
          <cell r="AG16">
            <v>324048300</v>
          </cell>
          <cell r="AH16">
            <v>324048300</v>
          </cell>
        </row>
        <row r="17">
          <cell r="H17">
            <v>0</v>
          </cell>
          <cell r="V17">
            <v>0</v>
          </cell>
          <cell r="W17">
            <v>0</v>
          </cell>
          <cell r="X17">
            <v>0</v>
          </cell>
          <cell r="Y17">
            <v>0</v>
          </cell>
        </row>
        <row r="18">
          <cell r="H18">
            <v>0</v>
          </cell>
          <cell r="V18">
            <v>7743334</v>
          </cell>
          <cell r="X18">
            <v>7743334</v>
          </cell>
          <cell r="Y18">
            <v>7743334</v>
          </cell>
          <cell r="AF18">
            <v>7743334</v>
          </cell>
          <cell r="AG18">
            <v>7743334</v>
          </cell>
          <cell r="AH18">
            <v>7743334</v>
          </cell>
        </row>
        <row r="21">
          <cell r="H21">
            <v>100</v>
          </cell>
          <cell r="V21">
            <v>1</v>
          </cell>
          <cell r="W21">
            <v>1</v>
          </cell>
          <cell r="X21">
            <v>1</v>
          </cell>
          <cell r="Y21">
            <v>1</v>
          </cell>
          <cell r="AF21">
            <v>0.22</v>
          </cell>
          <cell r="AG21">
            <v>0.49</v>
          </cell>
          <cell r="AH21">
            <v>0.76</v>
          </cell>
        </row>
        <row r="22">
          <cell r="H22">
            <v>3120830167</v>
          </cell>
          <cell r="V22">
            <v>829793500</v>
          </cell>
          <cell r="W22">
            <v>793009500</v>
          </cell>
          <cell r="X22">
            <v>793009500</v>
          </cell>
          <cell r="Y22">
            <v>881826150</v>
          </cell>
          <cell r="AF22">
            <v>592517800</v>
          </cell>
          <cell r="AG22">
            <v>592517800</v>
          </cell>
          <cell r="AH22">
            <v>592517800</v>
          </cell>
        </row>
        <row r="23">
          <cell r="H23">
            <v>0</v>
          </cell>
          <cell r="V23">
            <v>0</v>
          </cell>
          <cell r="W23">
            <v>0</v>
          </cell>
          <cell r="X23">
            <v>0</v>
          </cell>
          <cell r="Y23">
            <v>0</v>
          </cell>
        </row>
        <row r="24">
          <cell r="H24">
            <v>0</v>
          </cell>
          <cell r="V24">
            <v>29829333</v>
          </cell>
          <cell r="W24">
            <v>29829333</v>
          </cell>
          <cell r="X24">
            <v>29829333</v>
          </cell>
          <cell r="Y24">
            <v>29829333</v>
          </cell>
          <cell r="AF24">
            <v>26006000</v>
          </cell>
          <cell r="AG24">
            <v>29829333</v>
          </cell>
          <cell r="AH24">
            <v>29829333</v>
          </cell>
        </row>
        <row r="27">
          <cell r="H27">
            <v>100</v>
          </cell>
          <cell r="V27">
            <v>100</v>
          </cell>
          <cell r="W27">
            <v>100</v>
          </cell>
          <cell r="X27">
            <v>100</v>
          </cell>
          <cell r="Y27">
            <v>100</v>
          </cell>
          <cell r="AF27">
            <v>64</v>
          </cell>
          <cell r="AG27">
            <v>77</v>
          </cell>
          <cell r="AH27">
            <v>89</v>
          </cell>
        </row>
        <row r="28">
          <cell r="H28">
            <v>247779000</v>
          </cell>
          <cell r="V28">
            <v>71379000</v>
          </cell>
          <cell r="W28">
            <v>71379000</v>
          </cell>
          <cell r="X28">
            <v>71379000</v>
          </cell>
          <cell r="Y28">
            <v>76570200</v>
          </cell>
          <cell r="AF28">
            <v>71379000</v>
          </cell>
          <cell r="AG28">
            <v>71379000</v>
          </cell>
          <cell r="AH28">
            <v>71379000</v>
          </cell>
        </row>
        <row r="29">
          <cell r="H29">
            <v>0</v>
          </cell>
          <cell r="V29">
            <v>0</v>
          </cell>
          <cell r="W29">
            <v>0</v>
          </cell>
          <cell r="X29">
            <v>0</v>
          </cell>
          <cell r="Y29">
            <v>0</v>
          </cell>
        </row>
        <row r="30">
          <cell r="H30">
            <v>0</v>
          </cell>
          <cell r="V30">
            <v>5250000</v>
          </cell>
          <cell r="W30">
            <v>5250000</v>
          </cell>
          <cell r="X30">
            <v>5250000</v>
          </cell>
          <cell r="Y30">
            <v>5250000</v>
          </cell>
          <cell r="AF30">
            <v>5250000</v>
          </cell>
          <cell r="AG30">
            <v>5250000</v>
          </cell>
          <cell r="AH30">
            <v>5250000</v>
          </cell>
        </row>
        <row r="33">
          <cell r="H33">
            <v>4</v>
          </cell>
          <cell r="V33">
            <v>3.5</v>
          </cell>
          <cell r="W33">
            <v>3.5</v>
          </cell>
          <cell r="X33">
            <v>3.5</v>
          </cell>
          <cell r="Y33">
            <v>3.5</v>
          </cell>
          <cell r="AF33">
            <v>2.14</v>
          </cell>
          <cell r="AG33">
            <v>2.5099999999999998</v>
          </cell>
          <cell r="AH33">
            <v>3.14</v>
          </cell>
        </row>
        <row r="34">
          <cell r="H34">
            <v>560519667</v>
          </cell>
          <cell r="V34">
            <v>111034000</v>
          </cell>
          <cell r="W34">
            <v>111034000</v>
          </cell>
          <cell r="X34">
            <v>111034000</v>
          </cell>
          <cell r="Y34">
            <v>119335800</v>
          </cell>
          <cell r="AF34">
            <v>109241800</v>
          </cell>
          <cell r="AG34">
            <v>109241800</v>
          </cell>
          <cell r="AH34">
            <v>109241800</v>
          </cell>
        </row>
        <row r="35">
          <cell r="H35">
            <v>0</v>
          </cell>
          <cell r="V35">
            <v>0</v>
          </cell>
          <cell r="W35">
            <v>0</v>
          </cell>
          <cell r="X35">
            <v>0</v>
          </cell>
          <cell r="Y35">
            <v>0</v>
          </cell>
        </row>
        <row r="36">
          <cell r="H36">
            <v>0</v>
          </cell>
          <cell r="V36">
            <v>8194667</v>
          </cell>
          <cell r="W36">
            <v>8194667</v>
          </cell>
          <cell r="X36">
            <v>8194667</v>
          </cell>
          <cell r="Y36">
            <v>8194667</v>
          </cell>
          <cell r="AF36">
            <v>0</v>
          </cell>
          <cell r="AG36">
            <v>8194667</v>
          </cell>
          <cell r="AH36">
            <v>8194667</v>
          </cell>
        </row>
        <row r="39">
          <cell r="H39">
            <v>2500</v>
          </cell>
          <cell r="V39">
            <v>1600</v>
          </cell>
          <cell r="W39">
            <v>1600</v>
          </cell>
          <cell r="X39">
            <v>1649</v>
          </cell>
          <cell r="Y39">
            <v>1724</v>
          </cell>
          <cell r="AF39">
            <v>1519</v>
          </cell>
          <cell r="AG39">
            <v>1649</v>
          </cell>
          <cell r="AH39">
            <v>1724</v>
          </cell>
        </row>
        <row r="40">
          <cell r="H40">
            <v>2420117031</v>
          </cell>
          <cell r="V40">
            <v>395461240</v>
          </cell>
          <cell r="W40">
            <v>545461240</v>
          </cell>
          <cell r="X40">
            <v>545461240</v>
          </cell>
          <cell r="Y40">
            <v>559833840</v>
          </cell>
          <cell r="AF40">
            <v>395152240</v>
          </cell>
          <cell r="AG40">
            <v>395152240</v>
          </cell>
          <cell r="AH40">
            <v>543353840</v>
          </cell>
        </row>
        <row r="41">
          <cell r="H41">
            <v>0</v>
          </cell>
          <cell r="V41">
            <v>0</v>
          </cell>
          <cell r="W41">
            <v>0</v>
          </cell>
          <cell r="X41">
            <v>0</v>
          </cell>
          <cell r="Y41">
            <v>0</v>
          </cell>
        </row>
        <row r="42">
          <cell r="H42">
            <v>0</v>
          </cell>
          <cell r="V42">
            <v>322045973</v>
          </cell>
          <cell r="W42">
            <v>322045973</v>
          </cell>
          <cell r="X42">
            <v>322045973</v>
          </cell>
          <cell r="Y42">
            <v>322045973</v>
          </cell>
          <cell r="AF42">
            <v>3163333</v>
          </cell>
          <cell r="AG42">
            <v>103163319</v>
          </cell>
          <cell r="AH42">
            <v>281645951</v>
          </cell>
        </row>
        <row r="45">
          <cell r="H45">
            <v>6</v>
          </cell>
          <cell r="V45">
            <v>5.5</v>
          </cell>
          <cell r="W45">
            <v>5.5</v>
          </cell>
          <cell r="X45">
            <v>5.5</v>
          </cell>
          <cell r="Y45">
            <v>5.5</v>
          </cell>
          <cell r="AF45">
            <v>4.6900000000000004</v>
          </cell>
          <cell r="AG45">
            <v>4.97</v>
          </cell>
          <cell r="AH45">
            <v>5</v>
          </cell>
        </row>
        <row r="46">
          <cell r="H46">
            <v>1045668300</v>
          </cell>
          <cell r="V46">
            <v>79423300</v>
          </cell>
          <cell r="W46">
            <v>79423300</v>
          </cell>
          <cell r="X46">
            <v>79423300</v>
          </cell>
          <cell r="Y46">
            <v>35346167</v>
          </cell>
          <cell r="AF46">
            <v>79423300</v>
          </cell>
          <cell r="AG46">
            <v>35346167</v>
          </cell>
          <cell r="AH46">
            <v>35346167</v>
          </cell>
        </row>
        <row r="47">
          <cell r="H47">
            <v>0</v>
          </cell>
          <cell r="V47">
            <v>0</v>
          </cell>
          <cell r="W47">
            <v>0</v>
          </cell>
          <cell r="X47">
            <v>0</v>
          </cell>
          <cell r="Y47">
            <v>0</v>
          </cell>
        </row>
        <row r="48">
          <cell r="H48">
            <v>0</v>
          </cell>
          <cell r="V48">
            <v>3430000</v>
          </cell>
          <cell r="W48">
            <v>3430000</v>
          </cell>
          <cell r="X48">
            <v>3430000</v>
          </cell>
          <cell r="Y48">
            <v>3430000</v>
          </cell>
          <cell r="AF48">
            <v>3430000</v>
          </cell>
          <cell r="AG48">
            <v>3430000</v>
          </cell>
          <cell r="AH48">
            <v>3430000</v>
          </cell>
        </row>
        <row r="51">
          <cell r="V51">
            <v>1</v>
          </cell>
          <cell r="W51">
            <v>1</v>
          </cell>
          <cell r="X51">
            <v>1</v>
          </cell>
          <cell r="Y51">
            <v>1</v>
          </cell>
          <cell r="AF51">
            <v>1</v>
          </cell>
          <cell r="AG51">
            <v>1</v>
          </cell>
          <cell r="AH51">
            <v>1</v>
          </cell>
        </row>
        <row r="52">
          <cell r="H52">
            <v>985106167</v>
          </cell>
          <cell r="V52">
            <v>260136500</v>
          </cell>
          <cell r="W52">
            <v>260136500</v>
          </cell>
          <cell r="X52">
            <v>260136500</v>
          </cell>
          <cell r="Y52">
            <v>267346800</v>
          </cell>
          <cell r="AF52">
            <v>249908900</v>
          </cell>
          <cell r="AG52">
            <v>249908900</v>
          </cell>
          <cell r="AH52">
            <v>249908900</v>
          </cell>
        </row>
        <row r="53">
          <cell r="H53">
            <v>0</v>
          </cell>
          <cell r="V53">
            <v>0</v>
          </cell>
          <cell r="W53">
            <v>0</v>
          </cell>
          <cell r="X53">
            <v>0</v>
          </cell>
          <cell r="Y53">
            <v>0</v>
          </cell>
        </row>
        <row r="54">
          <cell r="H54">
            <v>0</v>
          </cell>
          <cell r="V54">
            <v>6271666</v>
          </cell>
          <cell r="W54">
            <v>6271666</v>
          </cell>
          <cell r="X54">
            <v>6271666</v>
          </cell>
          <cell r="Y54">
            <v>6271666</v>
          </cell>
          <cell r="AF54">
            <v>6271666</v>
          </cell>
          <cell r="AG54">
            <v>6271666</v>
          </cell>
          <cell r="AH54">
            <v>6271666</v>
          </cell>
        </row>
        <row r="63">
          <cell r="H63">
            <v>100</v>
          </cell>
          <cell r="V63">
            <v>0</v>
          </cell>
          <cell r="W63">
            <v>0</v>
          </cell>
          <cell r="X63">
            <v>0</v>
          </cell>
          <cell r="Y63">
            <v>0</v>
          </cell>
        </row>
        <row r="64">
          <cell r="H64">
            <v>282818333</v>
          </cell>
          <cell r="V64">
            <v>0</v>
          </cell>
          <cell r="W64">
            <v>0</v>
          </cell>
          <cell r="X64">
            <v>0</v>
          </cell>
          <cell r="Y64">
            <v>0</v>
          </cell>
        </row>
        <row r="65">
          <cell r="H65">
            <v>0</v>
          </cell>
          <cell r="V65">
            <v>0</v>
          </cell>
          <cell r="W65">
            <v>0</v>
          </cell>
          <cell r="X65">
            <v>0</v>
          </cell>
          <cell r="Y65">
            <v>0</v>
          </cell>
        </row>
        <row r="66">
          <cell r="H66">
            <v>0</v>
          </cell>
          <cell r="V66">
            <v>2100000</v>
          </cell>
          <cell r="W66">
            <v>2100000</v>
          </cell>
          <cell r="X66">
            <v>2100000</v>
          </cell>
          <cell r="Y66">
            <v>2100000</v>
          </cell>
          <cell r="AF66">
            <v>2100000</v>
          </cell>
          <cell r="AG66">
            <v>2100000</v>
          </cell>
          <cell r="AH66">
            <v>2100000</v>
          </cell>
        </row>
        <row r="69">
          <cell r="H69">
            <v>100</v>
          </cell>
          <cell r="V69">
            <v>0</v>
          </cell>
          <cell r="W69">
            <v>0</v>
          </cell>
          <cell r="X69">
            <v>0</v>
          </cell>
          <cell r="Y69">
            <v>0</v>
          </cell>
        </row>
        <row r="70">
          <cell r="H70">
            <v>94500000</v>
          </cell>
          <cell r="V70">
            <v>0</v>
          </cell>
          <cell r="W70">
            <v>0</v>
          </cell>
          <cell r="X70">
            <v>0</v>
          </cell>
          <cell r="Y70">
            <v>0</v>
          </cell>
        </row>
        <row r="71">
          <cell r="H71">
            <v>0</v>
          </cell>
          <cell r="V71">
            <v>0</v>
          </cell>
          <cell r="W71">
            <v>0</v>
          </cell>
          <cell r="X71">
            <v>0</v>
          </cell>
          <cell r="Y71">
            <v>0</v>
          </cell>
        </row>
        <row r="72">
          <cell r="H72">
            <v>0</v>
          </cell>
          <cell r="V72">
            <v>0</v>
          </cell>
          <cell r="W72">
            <v>0</v>
          </cell>
          <cell r="X72">
            <v>0</v>
          </cell>
          <cell r="Y72">
            <v>0</v>
          </cell>
        </row>
        <row r="81">
          <cell r="H81">
            <v>4</v>
          </cell>
          <cell r="V81">
            <v>3</v>
          </cell>
          <cell r="W81">
            <v>3</v>
          </cell>
          <cell r="X81">
            <v>3</v>
          </cell>
          <cell r="Y81">
            <v>3</v>
          </cell>
          <cell r="AF81">
            <v>2.25</v>
          </cell>
          <cell r="AG81">
            <v>2.5</v>
          </cell>
          <cell r="AH81">
            <v>2.75</v>
          </cell>
        </row>
        <row r="82">
          <cell r="H82">
            <v>618730334</v>
          </cell>
          <cell r="V82">
            <v>126783000</v>
          </cell>
          <cell r="W82">
            <v>126783000</v>
          </cell>
          <cell r="X82">
            <v>126783000</v>
          </cell>
          <cell r="Y82">
            <v>126783000</v>
          </cell>
          <cell r="AF82">
            <v>119778700</v>
          </cell>
          <cell r="AG82">
            <v>119778700</v>
          </cell>
          <cell r="AH82">
            <v>119778700</v>
          </cell>
        </row>
        <row r="83">
          <cell r="H83">
            <v>0</v>
          </cell>
          <cell r="V83">
            <v>0</v>
          </cell>
          <cell r="W83">
            <v>0</v>
          </cell>
          <cell r="X83">
            <v>0</v>
          </cell>
          <cell r="Y83">
            <v>0</v>
          </cell>
        </row>
        <row r="84">
          <cell r="H84">
            <v>0</v>
          </cell>
          <cell r="V84">
            <v>9923333</v>
          </cell>
          <cell r="W84">
            <v>9923333</v>
          </cell>
          <cell r="X84">
            <v>9923333</v>
          </cell>
          <cell r="Y84">
            <v>9923333</v>
          </cell>
          <cell r="AF84">
            <v>9923333</v>
          </cell>
          <cell r="AG84">
            <v>9923333</v>
          </cell>
          <cell r="AH84">
            <v>9923333</v>
          </cell>
        </row>
      </sheetData>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ON"/>
    </sheetNames>
    <sheetDataSet>
      <sheetData sheetId="0"/>
      <sheetData sheetId="1">
        <row r="9">
          <cell r="H9">
            <v>100</v>
          </cell>
        </row>
        <row r="39">
          <cell r="H39">
            <v>2500</v>
          </cell>
        </row>
        <row r="42">
          <cell r="H42">
            <v>0</v>
          </cell>
        </row>
        <row r="57">
          <cell r="V57">
            <v>2217</v>
          </cell>
          <cell r="W57">
            <v>2217</v>
          </cell>
          <cell r="X57">
            <v>2217</v>
          </cell>
        </row>
        <row r="58">
          <cell r="H58">
            <v>4176408326</v>
          </cell>
          <cell r="V58">
            <v>1032343660</v>
          </cell>
          <cell r="W58">
            <v>1032343660</v>
          </cell>
          <cell r="X58">
            <v>1032343660</v>
          </cell>
        </row>
        <row r="60">
          <cell r="V60">
            <v>50921333</v>
          </cell>
          <cell r="W60">
            <v>50921333</v>
          </cell>
          <cell r="X60">
            <v>50921333</v>
          </cell>
          <cell r="Y60">
            <v>50921333</v>
          </cell>
        </row>
        <row r="75">
          <cell r="H75">
            <v>100</v>
          </cell>
          <cell r="V75">
            <v>1</v>
          </cell>
          <cell r="W75">
            <v>1</v>
          </cell>
          <cell r="X75">
            <v>1</v>
          </cell>
          <cell r="AF75">
            <v>1</v>
          </cell>
          <cell r="AG75">
            <v>1</v>
          </cell>
          <cell r="AH75">
            <v>1</v>
          </cell>
        </row>
        <row r="76">
          <cell r="H76">
            <v>2118981900</v>
          </cell>
          <cell r="V76">
            <v>597337100</v>
          </cell>
          <cell r="W76">
            <v>597337100</v>
          </cell>
          <cell r="X76">
            <v>597337100</v>
          </cell>
          <cell r="AF76">
            <v>353918300</v>
          </cell>
          <cell r="AG76">
            <v>485918300</v>
          </cell>
          <cell r="AH76">
            <v>485918300</v>
          </cell>
        </row>
        <row r="77">
          <cell r="H77">
            <v>0</v>
          </cell>
          <cell r="V77">
            <v>0</v>
          </cell>
          <cell r="W77">
            <v>0</v>
          </cell>
          <cell r="X77">
            <v>0</v>
          </cell>
        </row>
        <row r="78">
          <cell r="H78">
            <v>0</v>
          </cell>
          <cell r="V78">
            <v>56803000</v>
          </cell>
          <cell r="W78">
            <v>56803000</v>
          </cell>
          <cell r="X78">
            <v>56803000</v>
          </cell>
          <cell r="Y78">
            <v>56803000</v>
          </cell>
          <cell r="AF78">
            <v>25428000</v>
          </cell>
          <cell r="AG78">
            <v>30518259</v>
          </cell>
          <cell r="AH78">
            <v>51797381</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19"/>
  <sheetViews>
    <sheetView view="pageBreakPreview" topLeftCell="R1" zoomScale="50" zoomScaleNormal="60" zoomScaleSheetLayoutView="50" workbookViewId="0">
      <selection activeCell="AH14" sqref="AH14"/>
    </sheetView>
  </sheetViews>
  <sheetFormatPr baseColWidth="10" defaultRowHeight="15" x14ac:dyDescent="0.25"/>
  <cols>
    <col min="1" max="1" width="8.85546875" style="1" customWidth="1"/>
    <col min="2" max="2" width="20.85546875" style="1" customWidth="1"/>
    <col min="3" max="3" width="8.85546875" style="1" customWidth="1"/>
    <col min="4" max="4" width="27.140625" style="1" customWidth="1"/>
    <col min="5" max="5" width="7.5703125" style="1" customWidth="1"/>
    <col min="6" max="6" width="16" style="1" customWidth="1"/>
    <col min="7" max="7" width="12.85546875" style="1" customWidth="1"/>
    <col min="8" max="8" width="11.7109375" style="1" customWidth="1"/>
    <col min="9" max="9" width="13.5703125" style="19" bestFit="1" customWidth="1"/>
    <col min="10" max="10" width="12.7109375" style="28" customWidth="1"/>
    <col min="11" max="11" width="12.7109375" style="19" customWidth="1"/>
    <col min="12" max="12" width="19" style="29" customWidth="1"/>
    <col min="13" max="13" width="12.7109375" style="28" customWidth="1"/>
    <col min="14" max="14" width="14.28515625" style="28" customWidth="1"/>
    <col min="15" max="16" width="12.7109375" style="28" customWidth="1"/>
    <col min="17" max="17" width="12.7109375" style="29" customWidth="1"/>
    <col min="18" max="18" width="9" style="28" customWidth="1"/>
    <col min="19" max="21" width="12.7109375" style="28" customWidth="1"/>
    <col min="22" max="22" width="12.7109375" style="29" customWidth="1"/>
    <col min="23" max="26" width="12.7109375" style="28" customWidth="1"/>
    <col min="27" max="32" width="12.7109375" style="29" customWidth="1"/>
    <col min="33" max="33" width="12.85546875" style="1" customWidth="1"/>
    <col min="34" max="34" width="16.5703125" style="1" customWidth="1"/>
    <col min="35" max="35" width="12.85546875" style="1" customWidth="1"/>
    <col min="36" max="36" width="14.28515625" style="1" customWidth="1"/>
    <col min="37" max="37" width="13.140625" style="1" customWidth="1"/>
    <col min="38" max="38" width="12.28515625" style="1" customWidth="1"/>
    <col min="39" max="39" width="49.42578125" style="1" customWidth="1"/>
    <col min="40" max="40" width="18.5703125" style="1" customWidth="1"/>
    <col min="41" max="41" width="21.42578125" style="1" customWidth="1"/>
    <col min="42" max="42" width="19.140625" style="1" customWidth="1"/>
    <col min="43" max="43" width="16.7109375" style="1" customWidth="1"/>
    <col min="44" max="44" width="11.42578125" style="1"/>
    <col min="45" max="45" width="56.5703125" style="1" customWidth="1"/>
    <col min="46" max="16384" width="11.42578125" style="1"/>
  </cols>
  <sheetData>
    <row r="1" spans="1:43" ht="21" customHeight="1" thickBot="1" x14ac:dyDescent="0.3">
      <c r="A1" s="4"/>
      <c r="B1" s="4"/>
      <c r="C1" s="4"/>
      <c r="D1" s="4"/>
      <c r="E1" s="4"/>
      <c r="F1" s="4"/>
      <c r="G1" s="4"/>
      <c r="H1" s="4"/>
      <c r="I1" s="17"/>
      <c r="J1" s="17"/>
      <c r="K1" s="17"/>
      <c r="L1" s="17"/>
      <c r="M1" s="17"/>
      <c r="N1" s="17"/>
      <c r="O1" s="17"/>
      <c r="P1" s="17"/>
      <c r="Q1" s="17"/>
      <c r="R1" s="17"/>
      <c r="S1" s="17"/>
      <c r="T1" s="17"/>
      <c r="U1" s="17"/>
      <c r="V1" s="17"/>
      <c r="W1" s="17"/>
      <c r="X1" s="17"/>
      <c r="Y1" s="17"/>
      <c r="Z1" s="17"/>
      <c r="AA1" s="17"/>
      <c r="AB1" s="17"/>
      <c r="AC1" s="17"/>
      <c r="AD1" s="17"/>
      <c r="AE1" s="17"/>
      <c r="AF1" s="17"/>
      <c r="AG1" s="4"/>
      <c r="AH1" s="4"/>
      <c r="AI1" s="4"/>
      <c r="AJ1" s="4"/>
      <c r="AK1" s="4"/>
      <c r="AL1" s="4"/>
      <c r="AM1" s="4"/>
      <c r="AN1" s="4"/>
      <c r="AO1" s="4"/>
      <c r="AP1" s="4"/>
      <c r="AQ1" s="4"/>
    </row>
    <row r="2" spans="1:43" ht="38.25" customHeight="1" x14ac:dyDescent="0.25">
      <c r="A2" s="442"/>
      <c r="B2" s="443"/>
      <c r="C2" s="443"/>
      <c r="D2" s="443"/>
      <c r="E2" s="443"/>
      <c r="F2" s="444"/>
      <c r="G2" s="449" t="s">
        <v>0</v>
      </c>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449"/>
      <c r="AO2" s="449"/>
      <c r="AP2" s="449"/>
      <c r="AQ2" s="450"/>
    </row>
    <row r="3" spans="1:43" ht="28.5" customHeight="1" x14ac:dyDescent="0.25">
      <c r="A3" s="445"/>
      <c r="B3" s="446"/>
      <c r="C3" s="446"/>
      <c r="D3" s="446"/>
      <c r="E3" s="446"/>
      <c r="F3" s="447"/>
      <c r="G3" s="423" t="s">
        <v>118</v>
      </c>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423"/>
      <c r="AN3" s="423"/>
      <c r="AO3" s="423"/>
      <c r="AP3" s="423"/>
      <c r="AQ3" s="424"/>
    </row>
    <row r="4" spans="1:43" ht="27.75" customHeight="1" x14ac:dyDescent="0.25">
      <c r="A4" s="445"/>
      <c r="B4" s="446"/>
      <c r="C4" s="446"/>
      <c r="D4" s="446"/>
      <c r="E4" s="446"/>
      <c r="F4" s="447"/>
      <c r="G4" s="423" t="s">
        <v>1</v>
      </c>
      <c r="H4" s="423"/>
      <c r="I4" s="423"/>
      <c r="J4" s="423"/>
      <c r="K4" s="423"/>
      <c r="L4" s="423"/>
      <c r="M4" s="423"/>
      <c r="N4" s="423"/>
      <c r="O4" s="423"/>
      <c r="P4" s="423" t="s">
        <v>122</v>
      </c>
      <c r="Q4" s="423"/>
      <c r="R4" s="423"/>
      <c r="S4" s="423"/>
      <c r="T4" s="423"/>
      <c r="U4" s="423"/>
      <c r="V4" s="423"/>
      <c r="W4" s="423"/>
      <c r="X4" s="423"/>
      <c r="Y4" s="423"/>
      <c r="Z4" s="423"/>
      <c r="AA4" s="423"/>
      <c r="AB4" s="423"/>
      <c r="AC4" s="423"/>
      <c r="AD4" s="423"/>
      <c r="AE4" s="423"/>
      <c r="AF4" s="423"/>
      <c r="AG4" s="423"/>
      <c r="AH4" s="423"/>
      <c r="AI4" s="423"/>
      <c r="AJ4" s="423"/>
      <c r="AK4" s="423"/>
      <c r="AL4" s="423"/>
      <c r="AM4" s="423"/>
      <c r="AN4" s="423"/>
      <c r="AO4" s="423"/>
      <c r="AP4" s="423"/>
      <c r="AQ4" s="424"/>
    </row>
    <row r="5" spans="1:43" ht="26.25" customHeight="1" x14ac:dyDescent="0.25">
      <c r="A5" s="445"/>
      <c r="B5" s="446"/>
      <c r="C5" s="446"/>
      <c r="D5" s="446"/>
      <c r="E5" s="446"/>
      <c r="F5" s="447"/>
      <c r="G5" s="423" t="s">
        <v>3</v>
      </c>
      <c r="H5" s="423"/>
      <c r="I5" s="423"/>
      <c r="J5" s="423"/>
      <c r="K5" s="423"/>
      <c r="L5" s="423"/>
      <c r="M5" s="423"/>
      <c r="N5" s="423"/>
      <c r="O5" s="423"/>
      <c r="P5" s="423" t="s">
        <v>123</v>
      </c>
      <c r="Q5" s="423"/>
      <c r="R5" s="423"/>
      <c r="S5" s="423"/>
      <c r="T5" s="423"/>
      <c r="U5" s="423"/>
      <c r="V5" s="423"/>
      <c r="W5" s="423"/>
      <c r="X5" s="423"/>
      <c r="Y5" s="423"/>
      <c r="Z5" s="423"/>
      <c r="AA5" s="423"/>
      <c r="AB5" s="423"/>
      <c r="AC5" s="423"/>
      <c r="AD5" s="423"/>
      <c r="AE5" s="423"/>
      <c r="AF5" s="423"/>
      <c r="AG5" s="423"/>
      <c r="AH5" s="423"/>
      <c r="AI5" s="423"/>
      <c r="AJ5" s="423"/>
      <c r="AK5" s="423"/>
      <c r="AL5" s="423"/>
      <c r="AM5" s="423"/>
      <c r="AN5" s="423"/>
      <c r="AO5" s="423"/>
      <c r="AP5" s="423"/>
      <c r="AQ5" s="424"/>
    </row>
    <row r="6" spans="1:43" ht="15.75" x14ac:dyDescent="0.25">
      <c r="A6" s="41"/>
      <c r="B6" s="42"/>
      <c r="C6" s="42"/>
      <c r="D6" s="42"/>
      <c r="E6" s="42"/>
      <c r="F6" s="42"/>
      <c r="G6" s="42"/>
      <c r="H6" s="42"/>
      <c r="I6" s="43"/>
      <c r="J6" s="43"/>
      <c r="K6" s="43"/>
      <c r="L6" s="43"/>
      <c r="M6" s="43"/>
      <c r="N6" s="43"/>
      <c r="O6" s="43"/>
      <c r="P6" s="43"/>
      <c r="Q6" s="43"/>
      <c r="R6" s="43"/>
      <c r="S6" s="43"/>
      <c r="T6" s="43"/>
      <c r="U6" s="43"/>
      <c r="V6" s="43"/>
      <c r="W6" s="43"/>
      <c r="X6" s="43"/>
      <c r="Y6" s="43"/>
      <c r="Z6" s="43"/>
      <c r="AA6" s="43"/>
      <c r="AB6" s="43"/>
      <c r="AC6" s="43"/>
      <c r="AD6" s="43"/>
      <c r="AE6" s="43"/>
      <c r="AF6" s="43"/>
      <c r="AG6" s="42"/>
      <c r="AH6" s="42"/>
      <c r="AI6" s="42"/>
      <c r="AJ6" s="42"/>
      <c r="AK6" s="42"/>
      <c r="AL6" s="42"/>
      <c r="AM6" s="42"/>
      <c r="AN6" s="42"/>
      <c r="AO6" s="42"/>
      <c r="AP6" s="42"/>
      <c r="AQ6" s="44"/>
    </row>
    <row r="7" spans="1:43" ht="30" customHeight="1" x14ac:dyDescent="0.25">
      <c r="A7" s="453" t="s">
        <v>4</v>
      </c>
      <c r="B7" s="423"/>
      <c r="C7" s="423"/>
      <c r="D7" s="423"/>
      <c r="E7" s="423"/>
      <c r="F7" s="423"/>
      <c r="G7" s="423"/>
      <c r="H7" s="423"/>
      <c r="I7" s="423"/>
      <c r="J7" s="423"/>
      <c r="K7" s="423"/>
      <c r="L7" s="423"/>
      <c r="M7" s="423"/>
      <c r="N7" s="423"/>
      <c r="O7" s="423"/>
      <c r="P7" s="456" t="s">
        <v>124</v>
      </c>
      <c r="Q7" s="456"/>
      <c r="R7" s="456"/>
      <c r="S7" s="456"/>
      <c r="T7" s="456"/>
      <c r="U7" s="456"/>
      <c r="V7" s="456"/>
      <c r="W7" s="456"/>
      <c r="X7" s="456"/>
      <c r="Y7" s="456"/>
      <c r="Z7" s="456"/>
      <c r="AA7" s="456"/>
      <c r="AB7" s="456"/>
      <c r="AC7" s="456"/>
      <c r="AD7" s="456"/>
      <c r="AE7" s="456"/>
      <c r="AF7" s="456"/>
      <c r="AG7" s="456"/>
      <c r="AH7" s="456"/>
      <c r="AI7" s="456"/>
      <c r="AJ7" s="456"/>
      <c r="AK7" s="456"/>
      <c r="AL7" s="456"/>
      <c r="AM7" s="456"/>
      <c r="AN7" s="456"/>
      <c r="AO7" s="456"/>
      <c r="AP7" s="456"/>
      <c r="AQ7" s="457"/>
    </row>
    <row r="8" spans="1:43" ht="30" customHeight="1" thickBot="1" x14ac:dyDescent="0.3">
      <c r="A8" s="454" t="s">
        <v>2</v>
      </c>
      <c r="B8" s="455"/>
      <c r="C8" s="455" t="s">
        <v>2</v>
      </c>
      <c r="D8" s="455"/>
      <c r="E8" s="455"/>
      <c r="F8" s="455"/>
      <c r="G8" s="455"/>
      <c r="H8" s="455"/>
      <c r="I8" s="455"/>
      <c r="J8" s="455"/>
      <c r="K8" s="455"/>
      <c r="L8" s="455"/>
      <c r="M8" s="455"/>
      <c r="N8" s="455"/>
      <c r="O8" s="455"/>
      <c r="P8" s="451" t="s">
        <v>125</v>
      </c>
      <c r="Q8" s="451"/>
      <c r="R8" s="451"/>
      <c r="S8" s="451"/>
      <c r="T8" s="451"/>
      <c r="U8" s="451"/>
      <c r="V8" s="451"/>
      <c r="W8" s="451"/>
      <c r="X8" s="451"/>
      <c r="Y8" s="451"/>
      <c r="Z8" s="451"/>
      <c r="AA8" s="451"/>
      <c r="AB8" s="451"/>
      <c r="AC8" s="451"/>
      <c r="AD8" s="451"/>
      <c r="AE8" s="451"/>
      <c r="AF8" s="451"/>
      <c r="AG8" s="451"/>
      <c r="AH8" s="451"/>
      <c r="AI8" s="451"/>
      <c r="AJ8" s="451"/>
      <c r="AK8" s="451"/>
      <c r="AL8" s="451"/>
      <c r="AM8" s="451"/>
      <c r="AN8" s="451"/>
      <c r="AO8" s="451"/>
      <c r="AP8" s="451"/>
      <c r="AQ8" s="452"/>
    </row>
    <row r="9" spans="1:43" ht="36" customHeight="1" thickBot="1" x14ac:dyDescent="0.3">
      <c r="A9" s="38"/>
      <c r="B9" s="39"/>
      <c r="C9" s="39"/>
      <c r="D9" s="39"/>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2"/>
      <c r="AH9" s="42"/>
      <c r="AI9" s="42"/>
      <c r="AJ9" s="42"/>
      <c r="AK9" s="42"/>
      <c r="AL9" s="42"/>
      <c r="AM9" s="42"/>
      <c r="AN9" s="42"/>
      <c r="AO9" s="42"/>
      <c r="AP9" s="42"/>
      <c r="AQ9" s="44"/>
    </row>
    <row r="10" spans="1:43" s="2" customFormat="1" ht="70.5" customHeight="1" x14ac:dyDescent="0.25">
      <c r="A10" s="448" t="s">
        <v>95</v>
      </c>
      <c r="B10" s="433"/>
      <c r="C10" s="433" t="s">
        <v>98</v>
      </c>
      <c r="D10" s="433"/>
      <c r="E10" s="433" t="s">
        <v>100</v>
      </c>
      <c r="F10" s="433"/>
      <c r="G10" s="433"/>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t="s">
        <v>108</v>
      </c>
      <c r="AL10" s="433" t="s">
        <v>109</v>
      </c>
      <c r="AM10" s="427" t="s">
        <v>110</v>
      </c>
      <c r="AN10" s="427" t="s">
        <v>111</v>
      </c>
      <c r="AO10" s="427" t="s">
        <v>112</v>
      </c>
      <c r="AP10" s="427" t="s">
        <v>113</v>
      </c>
      <c r="AQ10" s="430" t="s">
        <v>114</v>
      </c>
    </row>
    <row r="11" spans="1:43" s="3" customFormat="1" ht="45.75" customHeight="1" x14ac:dyDescent="0.2">
      <c r="A11" s="437" t="s">
        <v>96</v>
      </c>
      <c r="B11" s="425" t="s">
        <v>97</v>
      </c>
      <c r="C11" s="425" t="s">
        <v>78</v>
      </c>
      <c r="D11" s="425" t="s">
        <v>99</v>
      </c>
      <c r="E11" s="425" t="s">
        <v>101</v>
      </c>
      <c r="F11" s="425" t="s">
        <v>102</v>
      </c>
      <c r="G11" s="425" t="s">
        <v>103</v>
      </c>
      <c r="H11" s="425" t="s">
        <v>104</v>
      </c>
      <c r="I11" s="425" t="s">
        <v>105</v>
      </c>
      <c r="J11" s="458" t="s">
        <v>106</v>
      </c>
      <c r="K11" s="459"/>
      <c r="L11" s="459"/>
      <c r="M11" s="459"/>
      <c r="N11" s="459"/>
      <c r="O11" s="459"/>
      <c r="P11" s="459"/>
      <c r="Q11" s="459"/>
      <c r="R11" s="459"/>
      <c r="S11" s="459"/>
      <c r="T11" s="459"/>
      <c r="U11" s="459"/>
      <c r="V11" s="459"/>
      <c r="W11" s="459"/>
      <c r="X11" s="459"/>
      <c r="Y11" s="459"/>
      <c r="Z11" s="459"/>
      <c r="AA11" s="459"/>
      <c r="AB11" s="459"/>
      <c r="AC11" s="459"/>
      <c r="AD11" s="459"/>
      <c r="AE11" s="459"/>
      <c r="AF11" s="460"/>
      <c r="AG11" s="434" t="s">
        <v>107</v>
      </c>
      <c r="AH11" s="434"/>
      <c r="AI11" s="434"/>
      <c r="AJ11" s="434"/>
      <c r="AK11" s="425"/>
      <c r="AL11" s="425"/>
      <c r="AM11" s="428"/>
      <c r="AN11" s="428"/>
      <c r="AO11" s="428"/>
      <c r="AP11" s="428"/>
      <c r="AQ11" s="431"/>
    </row>
    <row r="12" spans="1:43" s="3" customFormat="1" ht="51" customHeight="1" x14ac:dyDescent="0.2">
      <c r="A12" s="437"/>
      <c r="B12" s="425"/>
      <c r="C12" s="425"/>
      <c r="D12" s="425"/>
      <c r="E12" s="425"/>
      <c r="F12" s="425"/>
      <c r="G12" s="425"/>
      <c r="H12" s="425"/>
      <c r="I12" s="425"/>
      <c r="J12" s="434">
        <v>2012</v>
      </c>
      <c r="K12" s="434"/>
      <c r="L12" s="434"/>
      <c r="M12" s="434">
        <v>2013</v>
      </c>
      <c r="N12" s="434"/>
      <c r="O12" s="434"/>
      <c r="P12" s="434"/>
      <c r="Q12" s="434"/>
      <c r="R12" s="434">
        <v>2014</v>
      </c>
      <c r="S12" s="434"/>
      <c r="T12" s="434"/>
      <c r="U12" s="434"/>
      <c r="V12" s="434"/>
      <c r="W12" s="434">
        <v>2015</v>
      </c>
      <c r="X12" s="434"/>
      <c r="Y12" s="434"/>
      <c r="Z12" s="434"/>
      <c r="AA12" s="434"/>
      <c r="AB12" s="434">
        <v>2016</v>
      </c>
      <c r="AC12" s="434"/>
      <c r="AD12" s="434"/>
      <c r="AE12" s="434"/>
      <c r="AF12" s="434"/>
      <c r="AG12" s="425" t="s">
        <v>5</v>
      </c>
      <c r="AH12" s="425" t="s">
        <v>6</v>
      </c>
      <c r="AI12" s="425" t="s">
        <v>7</v>
      </c>
      <c r="AJ12" s="425" t="s">
        <v>8</v>
      </c>
      <c r="AK12" s="425"/>
      <c r="AL12" s="425"/>
      <c r="AM12" s="428"/>
      <c r="AN12" s="428"/>
      <c r="AO12" s="428"/>
      <c r="AP12" s="428"/>
      <c r="AQ12" s="431"/>
    </row>
    <row r="13" spans="1:43" s="3" customFormat="1" ht="54" customHeight="1" thickBot="1" x14ac:dyDescent="0.25">
      <c r="A13" s="438"/>
      <c r="B13" s="426"/>
      <c r="C13" s="426"/>
      <c r="D13" s="426"/>
      <c r="E13" s="426"/>
      <c r="F13" s="426"/>
      <c r="G13" s="426"/>
      <c r="H13" s="426"/>
      <c r="I13" s="426"/>
      <c r="J13" s="68" t="s">
        <v>7</v>
      </c>
      <c r="K13" s="68" t="s">
        <v>8</v>
      </c>
      <c r="L13" s="68" t="s">
        <v>31</v>
      </c>
      <c r="M13" s="68" t="s">
        <v>5</v>
      </c>
      <c r="N13" s="68" t="s">
        <v>6</v>
      </c>
      <c r="O13" s="68" t="s">
        <v>7</v>
      </c>
      <c r="P13" s="68" t="s">
        <v>8</v>
      </c>
      <c r="Q13" s="68" t="s">
        <v>31</v>
      </c>
      <c r="R13" s="68" t="s">
        <v>5</v>
      </c>
      <c r="S13" s="68" t="s">
        <v>6</v>
      </c>
      <c r="T13" s="68" t="s">
        <v>7</v>
      </c>
      <c r="U13" s="68" t="s">
        <v>8</v>
      </c>
      <c r="V13" s="68" t="s">
        <v>31</v>
      </c>
      <c r="W13" s="68" t="s">
        <v>5</v>
      </c>
      <c r="X13" s="68" t="s">
        <v>6</v>
      </c>
      <c r="Y13" s="68" t="s">
        <v>7</v>
      </c>
      <c r="Z13" s="68" t="s">
        <v>8</v>
      </c>
      <c r="AA13" s="68" t="s">
        <v>31</v>
      </c>
      <c r="AB13" s="68" t="s">
        <v>5</v>
      </c>
      <c r="AC13" s="68" t="s">
        <v>6</v>
      </c>
      <c r="AD13" s="68" t="s">
        <v>7</v>
      </c>
      <c r="AE13" s="68" t="s">
        <v>8</v>
      </c>
      <c r="AF13" s="68" t="s">
        <v>31</v>
      </c>
      <c r="AG13" s="426"/>
      <c r="AH13" s="426"/>
      <c r="AI13" s="426"/>
      <c r="AJ13" s="426"/>
      <c r="AK13" s="426"/>
      <c r="AL13" s="426"/>
      <c r="AM13" s="429"/>
      <c r="AN13" s="429"/>
      <c r="AO13" s="429"/>
      <c r="AP13" s="429"/>
      <c r="AQ13" s="432"/>
    </row>
    <row r="14" spans="1:43" s="3" customFormat="1" ht="167.25" customHeight="1" x14ac:dyDescent="0.2">
      <c r="A14" s="435">
        <v>184</v>
      </c>
      <c r="B14" s="436" t="s">
        <v>126</v>
      </c>
      <c r="C14" s="77">
        <v>316</v>
      </c>
      <c r="D14" s="22" t="s">
        <v>127</v>
      </c>
      <c r="E14" s="18">
        <v>332</v>
      </c>
      <c r="F14" s="23" t="s">
        <v>128</v>
      </c>
      <c r="G14" s="23" t="s">
        <v>132</v>
      </c>
      <c r="H14" s="18" t="s">
        <v>129</v>
      </c>
      <c r="I14" s="74">
        <v>100</v>
      </c>
      <c r="J14" s="75">
        <v>10</v>
      </c>
      <c r="K14" s="74">
        <v>10</v>
      </c>
      <c r="L14" s="74">
        <v>10</v>
      </c>
      <c r="M14" s="75">
        <v>30</v>
      </c>
      <c r="N14" s="75">
        <v>30</v>
      </c>
      <c r="O14" s="75">
        <v>30</v>
      </c>
      <c r="P14" s="74">
        <v>30</v>
      </c>
      <c r="Q14" s="27">
        <v>30</v>
      </c>
      <c r="R14" s="75">
        <v>60</v>
      </c>
      <c r="S14" s="75">
        <v>60</v>
      </c>
      <c r="T14" s="75">
        <v>60</v>
      </c>
      <c r="U14" s="74">
        <v>60</v>
      </c>
      <c r="V14" s="74"/>
      <c r="W14" s="185">
        <v>90</v>
      </c>
      <c r="X14" s="185">
        <v>90</v>
      </c>
      <c r="Y14" s="75">
        <v>90</v>
      </c>
      <c r="Z14" s="75">
        <v>90</v>
      </c>
      <c r="AA14" s="74">
        <v>90</v>
      </c>
      <c r="AB14" s="185">
        <v>100</v>
      </c>
      <c r="AC14" s="75"/>
      <c r="AD14" s="75"/>
      <c r="AE14" s="74"/>
      <c r="AF14" s="74"/>
      <c r="AG14" s="241">
        <v>65</v>
      </c>
      <c r="AH14" s="27">
        <v>74</v>
      </c>
      <c r="AI14" s="27">
        <v>83</v>
      </c>
      <c r="AJ14" s="27">
        <v>90</v>
      </c>
      <c r="AK14" s="275">
        <f>AJ14/Z14</f>
        <v>1</v>
      </c>
      <c r="AL14" s="276">
        <f>AJ14/I14</f>
        <v>0.9</v>
      </c>
      <c r="AM14" s="298" t="s">
        <v>241</v>
      </c>
      <c r="AN14" s="261" t="s">
        <v>210</v>
      </c>
      <c r="AO14" s="261" t="s">
        <v>121</v>
      </c>
      <c r="AP14" s="299" t="s">
        <v>242</v>
      </c>
      <c r="AQ14" s="298" t="s">
        <v>230</v>
      </c>
    </row>
    <row r="15" spans="1:43" s="3" customFormat="1" ht="167.25" customHeight="1" x14ac:dyDescent="0.2">
      <c r="A15" s="435"/>
      <c r="B15" s="436"/>
      <c r="C15" s="435">
        <v>320</v>
      </c>
      <c r="D15" s="436" t="s">
        <v>130</v>
      </c>
      <c r="E15" s="18">
        <v>337</v>
      </c>
      <c r="F15" s="23" t="s">
        <v>131</v>
      </c>
      <c r="G15" s="23" t="s">
        <v>132</v>
      </c>
      <c r="H15" s="18" t="s">
        <v>129</v>
      </c>
      <c r="I15" s="74">
        <v>50</v>
      </c>
      <c r="J15" s="75">
        <v>10</v>
      </c>
      <c r="K15" s="74">
        <v>10</v>
      </c>
      <c r="L15" s="76">
        <v>8.6999999999999993</v>
      </c>
      <c r="M15" s="75">
        <v>30</v>
      </c>
      <c r="N15" s="75">
        <v>30</v>
      </c>
      <c r="O15" s="75">
        <v>30</v>
      </c>
      <c r="P15" s="74">
        <v>30</v>
      </c>
      <c r="Q15" s="76">
        <v>30</v>
      </c>
      <c r="R15" s="75">
        <v>35</v>
      </c>
      <c r="S15" s="75">
        <v>35</v>
      </c>
      <c r="T15" s="75">
        <v>35</v>
      </c>
      <c r="U15" s="74">
        <v>35</v>
      </c>
      <c r="V15" s="74"/>
      <c r="W15" s="186">
        <v>45</v>
      </c>
      <c r="X15" s="186">
        <v>45</v>
      </c>
      <c r="Y15" s="75">
        <v>45</v>
      </c>
      <c r="Z15" s="75">
        <v>45</v>
      </c>
      <c r="AA15" s="74">
        <v>45</v>
      </c>
      <c r="AB15" s="186">
        <v>50</v>
      </c>
      <c r="AC15" s="75"/>
      <c r="AD15" s="75"/>
      <c r="AE15" s="74"/>
      <c r="AF15" s="74"/>
      <c r="AG15" s="242">
        <v>37</v>
      </c>
      <c r="AH15" s="74">
        <v>40</v>
      </c>
      <c r="AI15" s="74">
        <v>45</v>
      </c>
      <c r="AJ15" s="76">
        <v>45</v>
      </c>
      <c r="AK15" s="275">
        <f>AJ15/Z15</f>
        <v>1</v>
      </c>
      <c r="AL15" s="276">
        <f>AJ15/I15</f>
        <v>0.9</v>
      </c>
      <c r="AM15" s="297" t="s">
        <v>243</v>
      </c>
      <c r="AN15" s="262" t="s">
        <v>235</v>
      </c>
      <c r="AO15" s="300" t="s">
        <v>121</v>
      </c>
      <c r="AP15" s="263" t="s">
        <v>236</v>
      </c>
      <c r="AQ15" s="264" t="s">
        <v>244</v>
      </c>
    </row>
    <row r="16" spans="1:43" s="3" customFormat="1" ht="167.25" customHeight="1" x14ac:dyDescent="0.2">
      <c r="A16" s="435"/>
      <c r="B16" s="436"/>
      <c r="C16" s="435"/>
      <c r="D16" s="436"/>
      <c r="E16" s="18">
        <v>339</v>
      </c>
      <c r="F16" s="23" t="s">
        <v>133</v>
      </c>
      <c r="G16" s="18" t="s">
        <v>132</v>
      </c>
      <c r="H16" s="18" t="s">
        <v>129</v>
      </c>
      <c r="I16" s="74">
        <v>100</v>
      </c>
      <c r="J16" s="75">
        <v>0</v>
      </c>
      <c r="K16" s="74">
        <v>0</v>
      </c>
      <c r="L16" s="74">
        <v>0</v>
      </c>
      <c r="M16" s="75">
        <v>40</v>
      </c>
      <c r="N16" s="75">
        <v>40</v>
      </c>
      <c r="O16" s="75">
        <v>40</v>
      </c>
      <c r="P16" s="75">
        <v>40</v>
      </c>
      <c r="Q16" s="74">
        <v>10</v>
      </c>
      <c r="R16" s="75">
        <v>45</v>
      </c>
      <c r="S16" s="75">
        <v>45</v>
      </c>
      <c r="T16" s="75">
        <v>45</v>
      </c>
      <c r="U16" s="75">
        <v>45</v>
      </c>
      <c r="V16" s="74"/>
      <c r="W16" s="187">
        <v>0</v>
      </c>
      <c r="X16" s="187">
        <v>0</v>
      </c>
      <c r="Y16" s="187">
        <v>0</v>
      </c>
      <c r="Z16" s="187">
        <v>0</v>
      </c>
      <c r="AA16" s="187">
        <v>0</v>
      </c>
      <c r="AB16" s="187">
        <v>0</v>
      </c>
      <c r="AC16" s="75"/>
      <c r="AD16" s="75"/>
      <c r="AE16" s="75"/>
      <c r="AF16" s="74"/>
      <c r="AG16" s="205"/>
      <c r="AH16" s="205"/>
      <c r="AI16" s="205"/>
      <c r="AJ16" s="205"/>
      <c r="AK16" s="275">
        <v>0</v>
      </c>
      <c r="AL16" s="302">
        <v>0.23499999999999999</v>
      </c>
      <c r="AM16" s="265"/>
      <c r="AN16" s="266"/>
      <c r="AO16" s="266"/>
      <c r="AP16" s="267"/>
      <c r="AQ16" s="268"/>
    </row>
    <row r="17" spans="1:43" s="3" customFormat="1" ht="167.25" customHeight="1" x14ac:dyDescent="0.2">
      <c r="A17" s="435"/>
      <c r="B17" s="436"/>
      <c r="C17" s="18">
        <v>321</v>
      </c>
      <c r="D17" s="23" t="s">
        <v>134</v>
      </c>
      <c r="E17" s="18">
        <v>549</v>
      </c>
      <c r="F17" s="23" t="s">
        <v>135</v>
      </c>
      <c r="G17" s="18" t="s">
        <v>132</v>
      </c>
      <c r="H17" s="18" t="s">
        <v>120</v>
      </c>
      <c r="I17" s="74">
        <v>100</v>
      </c>
      <c r="J17" s="75">
        <v>100</v>
      </c>
      <c r="K17" s="74">
        <v>100</v>
      </c>
      <c r="L17" s="74">
        <v>100</v>
      </c>
      <c r="M17" s="75">
        <v>100</v>
      </c>
      <c r="N17" s="75">
        <v>100</v>
      </c>
      <c r="O17" s="75">
        <v>100</v>
      </c>
      <c r="P17" s="75">
        <v>100</v>
      </c>
      <c r="Q17" s="74">
        <v>100</v>
      </c>
      <c r="R17" s="75">
        <v>100</v>
      </c>
      <c r="S17" s="75">
        <v>100</v>
      </c>
      <c r="T17" s="75">
        <v>100</v>
      </c>
      <c r="U17" s="75">
        <v>100</v>
      </c>
      <c r="V17" s="74"/>
      <c r="W17" s="186">
        <v>100</v>
      </c>
      <c r="X17" s="186">
        <v>100</v>
      </c>
      <c r="Y17" s="75">
        <v>100</v>
      </c>
      <c r="Z17" s="75">
        <v>100</v>
      </c>
      <c r="AA17" s="74">
        <v>100</v>
      </c>
      <c r="AB17" s="186">
        <v>100</v>
      </c>
      <c r="AC17" s="75"/>
      <c r="AD17" s="75"/>
      <c r="AE17" s="75"/>
      <c r="AF17" s="74"/>
      <c r="AG17" s="206">
        <v>100</v>
      </c>
      <c r="AH17" s="74">
        <v>100</v>
      </c>
      <c r="AI17" s="74">
        <v>100</v>
      </c>
      <c r="AJ17" s="74">
        <v>100</v>
      </c>
      <c r="AK17" s="275">
        <f>AJ17/Z17</f>
        <v>1</v>
      </c>
      <c r="AL17" s="276">
        <f>AJ17/I17</f>
        <v>1</v>
      </c>
      <c r="AM17" s="274" t="s">
        <v>245</v>
      </c>
      <c r="AN17" s="269" t="s">
        <v>212</v>
      </c>
      <c r="AO17" s="269" t="s">
        <v>121</v>
      </c>
      <c r="AP17" s="270" t="s">
        <v>237</v>
      </c>
      <c r="AQ17" s="271" t="s">
        <v>139</v>
      </c>
    </row>
    <row r="18" spans="1:43" s="3" customFormat="1" ht="167.25" customHeight="1" x14ac:dyDescent="0.2">
      <c r="A18" s="69">
        <v>185</v>
      </c>
      <c r="B18" s="70" t="s">
        <v>136</v>
      </c>
      <c r="C18" s="72">
        <v>322</v>
      </c>
      <c r="D18" s="70" t="s">
        <v>137</v>
      </c>
      <c r="E18" s="55">
        <v>341</v>
      </c>
      <c r="F18" s="56" t="s">
        <v>138</v>
      </c>
      <c r="G18" s="55" t="s">
        <v>132</v>
      </c>
      <c r="H18" s="55" t="s">
        <v>129</v>
      </c>
      <c r="I18" s="73">
        <v>100</v>
      </c>
      <c r="J18" s="57">
        <v>15</v>
      </c>
      <c r="K18" s="58">
        <v>15</v>
      </c>
      <c r="L18" s="71">
        <v>14.1</v>
      </c>
      <c r="M18" s="58">
        <v>35</v>
      </c>
      <c r="N18" s="58">
        <v>35</v>
      </c>
      <c r="O18" s="58">
        <v>35</v>
      </c>
      <c r="P18" s="58">
        <v>35</v>
      </c>
      <c r="Q18" s="76">
        <v>35</v>
      </c>
      <c r="R18" s="58">
        <v>65</v>
      </c>
      <c r="S18" s="58">
        <v>65</v>
      </c>
      <c r="T18" s="58">
        <v>65</v>
      </c>
      <c r="U18" s="58">
        <v>65</v>
      </c>
      <c r="V18" s="57"/>
      <c r="W18" s="188">
        <v>85</v>
      </c>
      <c r="X18" s="188">
        <v>85</v>
      </c>
      <c r="Y18" s="58">
        <v>85</v>
      </c>
      <c r="Z18" s="58">
        <v>85</v>
      </c>
      <c r="AA18" s="57">
        <v>85</v>
      </c>
      <c r="AB18" s="188">
        <v>100</v>
      </c>
      <c r="AC18" s="58"/>
      <c r="AD18" s="58"/>
      <c r="AE18" s="58"/>
      <c r="AF18" s="57"/>
      <c r="AG18" s="207">
        <v>68</v>
      </c>
      <c r="AH18" s="76">
        <v>75</v>
      </c>
      <c r="AI18" s="76">
        <v>80.599999999999994</v>
      </c>
      <c r="AJ18" s="76">
        <v>85</v>
      </c>
      <c r="AK18" s="275">
        <f>AJ18/Z18</f>
        <v>1</v>
      </c>
      <c r="AL18" s="208">
        <f>AJ18/I18</f>
        <v>0.85</v>
      </c>
      <c r="AM18" s="272" t="s">
        <v>246</v>
      </c>
      <c r="AN18" s="261" t="s">
        <v>234</v>
      </c>
      <c r="AO18" s="261" t="s">
        <v>121</v>
      </c>
      <c r="AP18" s="301" t="s">
        <v>231</v>
      </c>
      <c r="AQ18" s="301" t="s">
        <v>232</v>
      </c>
    </row>
    <row r="19" spans="1:43" ht="90.75" customHeight="1" thickBot="1" x14ac:dyDescent="0.3">
      <c r="A19" s="35"/>
      <c r="B19" s="36"/>
      <c r="C19" s="439" t="s">
        <v>115</v>
      </c>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0"/>
      <c r="AL19" s="440"/>
      <c r="AM19" s="440"/>
      <c r="AN19" s="440"/>
      <c r="AO19" s="440"/>
      <c r="AP19" s="440"/>
      <c r="AQ19" s="441"/>
    </row>
  </sheetData>
  <mergeCells count="46">
    <mergeCell ref="C19:AQ19"/>
    <mergeCell ref="A2:F5"/>
    <mergeCell ref="A10:B10"/>
    <mergeCell ref="G2:AQ2"/>
    <mergeCell ref="G3:AQ3"/>
    <mergeCell ref="P8:AQ8"/>
    <mergeCell ref="G4:O4"/>
    <mergeCell ref="C10:D10"/>
    <mergeCell ref="A7:O7"/>
    <mergeCell ref="A8:O8"/>
    <mergeCell ref="P7:AQ7"/>
    <mergeCell ref="AO10:AO13"/>
    <mergeCell ref="P4:AQ4"/>
    <mergeCell ref="G5:O5"/>
    <mergeCell ref="AB12:AF12"/>
    <mergeCell ref="J11:AF11"/>
    <mergeCell ref="A14:A17"/>
    <mergeCell ref="B14:B17"/>
    <mergeCell ref="AG12:AG13"/>
    <mergeCell ref="AH12:AH13"/>
    <mergeCell ref="A11:A13"/>
    <mergeCell ref="B11:B13"/>
    <mergeCell ref="C11:C13"/>
    <mergeCell ref="C15:C16"/>
    <mergeCell ref="D11:D13"/>
    <mergeCell ref="AG11:AJ11"/>
    <mergeCell ref="J12:L12"/>
    <mergeCell ref="M12:Q12"/>
    <mergeCell ref="E11:E13"/>
    <mergeCell ref="D15:D16"/>
    <mergeCell ref="P5:AQ5"/>
    <mergeCell ref="I11:I13"/>
    <mergeCell ref="AP10:AP13"/>
    <mergeCell ref="AQ10:AQ13"/>
    <mergeCell ref="F11:F13"/>
    <mergeCell ref="G11:G13"/>
    <mergeCell ref="H11:H13"/>
    <mergeCell ref="AI12:AI13"/>
    <mergeCell ref="AJ12:AJ13"/>
    <mergeCell ref="AK10:AK13"/>
    <mergeCell ref="AL10:AL13"/>
    <mergeCell ref="AN10:AN13"/>
    <mergeCell ref="R12:V12"/>
    <mergeCell ref="W12:AA12"/>
    <mergeCell ref="AM10:AM13"/>
    <mergeCell ref="E10:AJ10"/>
  </mergeCells>
  <phoneticPr fontId="9" type="noConversion"/>
  <dataValidations count="2">
    <dataValidation type="list" allowBlank="1" showInputMessage="1" showErrorMessage="1" sqref="H15:H18" xr:uid="{00000000-0002-0000-0000-000000000000}">
      <formula1>$AS$13:$AS$16</formula1>
    </dataValidation>
    <dataValidation type="list" allowBlank="1" showInputMessage="1" showErrorMessage="1" sqref="H14" xr:uid="{00000000-0002-0000-0000-000001000000}">
      <formula1>$AS$14:$AS$18</formula1>
    </dataValidation>
  </dataValidations>
  <printOptions horizontalCentered="1" verticalCentered="1"/>
  <pageMargins left="0" right="0" top="0.55118110236220474" bottom="0" header="0.31496062992125984" footer="0.31496062992125984"/>
  <pageSetup scale="41" fitToWidth="2" orientation="landscape" r:id="rId1"/>
  <colBreaks count="1" manualBreakCount="1">
    <brk id="32" max="1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90"/>
  <sheetViews>
    <sheetView view="pageBreakPreview" zoomScale="69" zoomScaleNormal="10" zoomScaleSheetLayoutView="69" workbookViewId="0">
      <selection activeCell="D9" sqref="D9:D14"/>
    </sheetView>
  </sheetViews>
  <sheetFormatPr baseColWidth="10" defaultRowHeight="15.75" x14ac:dyDescent="0.25"/>
  <cols>
    <col min="1" max="1" width="12.85546875" style="1" customWidth="1"/>
    <col min="2" max="2" width="12.42578125" style="1" customWidth="1"/>
    <col min="3" max="3" width="25.140625" style="1" customWidth="1"/>
    <col min="4" max="4" width="17.85546875" style="7" customWidth="1"/>
    <col min="5" max="5" width="16.140625" style="7" customWidth="1"/>
    <col min="6" max="6" width="14.140625" style="7" customWidth="1"/>
    <col min="7" max="7" width="13.85546875" style="24" customWidth="1"/>
    <col min="8" max="8" width="16.28515625" style="8" customWidth="1"/>
    <col min="9" max="9" width="13.42578125" style="8" customWidth="1"/>
    <col min="10" max="10" width="18.140625" style="8" customWidth="1"/>
    <col min="11" max="11" width="18.28515625" style="8" customWidth="1"/>
    <col min="12" max="15" width="16.85546875" style="8" customWidth="1"/>
    <col min="16" max="16" width="18.28515625" style="8" customWidth="1"/>
    <col min="17" max="17" width="18.42578125" style="8" customWidth="1"/>
    <col min="18" max="20" width="15.5703125" style="8" customWidth="1"/>
    <col min="21" max="21" width="15.28515625" style="8" customWidth="1"/>
    <col min="22" max="24" width="16.140625" style="8" customWidth="1"/>
    <col min="25" max="25" width="16.28515625" style="8" customWidth="1"/>
    <col min="26" max="26" width="18.28515625" style="8" customWidth="1"/>
    <col min="27" max="30" width="16.28515625" style="8" customWidth="1"/>
    <col min="31" max="31" width="18.28515625" style="8" customWidth="1"/>
    <col min="32" max="32" width="19" style="1" customWidth="1"/>
    <col min="33" max="33" width="23.28515625" style="1" customWidth="1"/>
    <col min="34" max="35" width="23.28515625" style="19" customWidth="1"/>
    <col min="36" max="36" width="13.42578125" style="1" customWidth="1"/>
    <col min="37" max="37" width="13.7109375" style="1" customWidth="1"/>
    <col min="38" max="38" width="28.7109375" style="1" customWidth="1"/>
    <col min="39" max="39" width="13.7109375" style="1" customWidth="1"/>
    <col min="40" max="40" width="12.85546875" style="1" customWidth="1"/>
    <col min="41" max="41" width="11.28515625" style="1" customWidth="1"/>
    <col min="42" max="42" width="12.85546875" style="1" customWidth="1"/>
    <col min="43" max="44" width="11.42578125" style="1"/>
    <col min="45" max="45" width="15.5703125" style="1" bestFit="1" customWidth="1"/>
    <col min="46" max="16384" width="11.42578125" style="1"/>
  </cols>
  <sheetData>
    <row r="1" spans="1:44" ht="38.25" customHeight="1" x14ac:dyDescent="0.25">
      <c r="A1" s="533"/>
      <c r="B1" s="534"/>
      <c r="C1" s="534"/>
      <c r="D1" s="534"/>
      <c r="E1" s="534"/>
      <c r="F1" s="545" t="s">
        <v>0</v>
      </c>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546"/>
      <c r="AK1" s="546"/>
      <c r="AL1" s="546"/>
      <c r="AM1" s="546"/>
      <c r="AN1" s="546"/>
      <c r="AO1" s="546"/>
      <c r="AP1" s="547"/>
    </row>
    <row r="2" spans="1:44" ht="30.75" customHeight="1" x14ac:dyDescent="0.25">
      <c r="A2" s="535"/>
      <c r="B2" s="536"/>
      <c r="C2" s="536"/>
      <c r="D2" s="536"/>
      <c r="E2" s="536"/>
      <c r="F2" s="539" t="s">
        <v>117</v>
      </c>
      <c r="G2" s="540"/>
      <c r="H2" s="540"/>
      <c r="I2" s="540"/>
      <c r="J2" s="540"/>
      <c r="K2" s="540"/>
      <c r="L2" s="540"/>
      <c r="M2" s="540"/>
      <c r="N2" s="540"/>
      <c r="O2" s="540"/>
      <c r="P2" s="540"/>
      <c r="Q2" s="540"/>
      <c r="R2" s="540"/>
      <c r="S2" s="540"/>
      <c r="T2" s="540"/>
      <c r="U2" s="540"/>
      <c r="V2" s="540"/>
      <c r="W2" s="540"/>
      <c r="X2" s="540"/>
      <c r="Y2" s="540"/>
      <c r="Z2" s="540"/>
      <c r="AA2" s="540"/>
      <c r="AB2" s="540"/>
      <c r="AC2" s="540"/>
      <c r="AD2" s="540"/>
      <c r="AE2" s="540"/>
      <c r="AF2" s="540"/>
      <c r="AG2" s="540"/>
      <c r="AH2" s="540"/>
      <c r="AI2" s="540"/>
      <c r="AJ2" s="540"/>
      <c r="AK2" s="540"/>
      <c r="AL2" s="540"/>
      <c r="AM2" s="540"/>
      <c r="AN2" s="540"/>
      <c r="AO2" s="540"/>
      <c r="AP2" s="541"/>
    </row>
    <row r="3" spans="1:44" ht="27.75" customHeight="1" x14ac:dyDescent="0.25">
      <c r="A3" s="535"/>
      <c r="B3" s="536"/>
      <c r="C3" s="536"/>
      <c r="D3" s="536"/>
      <c r="E3" s="536"/>
      <c r="F3" s="423" t="s">
        <v>1</v>
      </c>
      <c r="G3" s="423"/>
      <c r="H3" s="423"/>
      <c r="I3" s="423"/>
      <c r="J3" s="423"/>
      <c r="K3" s="423"/>
      <c r="L3" s="423"/>
      <c r="M3" s="423"/>
      <c r="N3" s="423"/>
      <c r="O3" s="539" t="s">
        <v>122</v>
      </c>
      <c r="P3" s="540"/>
      <c r="Q3" s="540"/>
      <c r="R3" s="540"/>
      <c r="S3" s="540"/>
      <c r="T3" s="540"/>
      <c r="U3" s="540"/>
      <c r="V3" s="540"/>
      <c r="W3" s="540"/>
      <c r="X3" s="540"/>
      <c r="Y3" s="540"/>
      <c r="Z3" s="540"/>
      <c r="AA3" s="540"/>
      <c r="AB3" s="540"/>
      <c r="AC3" s="540"/>
      <c r="AD3" s="540"/>
      <c r="AE3" s="540"/>
      <c r="AF3" s="540"/>
      <c r="AG3" s="540"/>
      <c r="AH3" s="540"/>
      <c r="AI3" s="540"/>
      <c r="AJ3" s="540"/>
      <c r="AK3" s="540"/>
      <c r="AL3" s="540"/>
      <c r="AM3" s="540"/>
      <c r="AN3" s="540"/>
      <c r="AO3" s="540"/>
      <c r="AP3" s="541"/>
    </row>
    <row r="4" spans="1:44" ht="26.25" customHeight="1" thickBot="1" x14ac:dyDescent="0.3">
      <c r="A4" s="537"/>
      <c r="B4" s="538"/>
      <c r="C4" s="538"/>
      <c r="D4" s="538"/>
      <c r="E4" s="538"/>
      <c r="F4" s="455" t="s">
        <v>3</v>
      </c>
      <c r="G4" s="455"/>
      <c r="H4" s="455"/>
      <c r="I4" s="455"/>
      <c r="J4" s="455"/>
      <c r="K4" s="455"/>
      <c r="L4" s="455"/>
      <c r="M4" s="455"/>
      <c r="N4" s="455"/>
      <c r="O4" s="542" t="s">
        <v>123</v>
      </c>
      <c r="P4" s="543"/>
      <c r="Q4" s="543"/>
      <c r="R4" s="543"/>
      <c r="S4" s="543"/>
      <c r="T4" s="543"/>
      <c r="U4" s="543"/>
      <c r="V4" s="543"/>
      <c r="W4" s="543"/>
      <c r="X4" s="543"/>
      <c r="Y4" s="543"/>
      <c r="Z4" s="543"/>
      <c r="AA4" s="543"/>
      <c r="AB4" s="543"/>
      <c r="AC4" s="543"/>
      <c r="AD4" s="543"/>
      <c r="AE4" s="543"/>
      <c r="AF4" s="543"/>
      <c r="AG4" s="543"/>
      <c r="AH4" s="543"/>
      <c r="AI4" s="543"/>
      <c r="AJ4" s="543"/>
      <c r="AK4" s="543"/>
      <c r="AL4" s="543"/>
      <c r="AM4" s="543"/>
      <c r="AN4" s="543"/>
      <c r="AO4" s="543"/>
      <c r="AP4" s="544"/>
    </row>
    <row r="5" spans="1:44" ht="14.25" customHeight="1" thickBot="1" x14ac:dyDescent="0.3">
      <c r="AI5" s="25"/>
    </row>
    <row r="6" spans="1:44" s="37" customFormat="1" ht="53.25" customHeight="1" x14ac:dyDescent="0.25">
      <c r="A6" s="448" t="s">
        <v>67</v>
      </c>
      <c r="B6" s="433" t="s">
        <v>77</v>
      </c>
      <c r="C6" s="433"/>
      <c r="D6" s="433"/>
      <c r="E6" s="433" t="s">
        <v>81</v>
      </c>
      <c r="F6" s="433" t="s">
        <v>82</v>
      </c>
      <c r="G6" s="433" t="s">
        <v>83</v>
      </c>
      <c r="H6" s="433" t="s">
        <v>84</v>
      </c>
      <c r="I6" s="498" t="s">
        <v>85</v>
      </c>
      <c r="J6" s="499"/>
      <c r="K6" s="499"/>
      <c r="L6" s="499"/>
      <c r="M6" s="499"/>
      <c r="N6" s="499"/>
      <c r="O6" s="499"/>
      <c r="P6" s="499"/>
      <c r="Q6" s="499"/>
      <c r="R6" s="499"/>
      <c r="S6" s="499"/>
      <c r="T6" s="499"/>
      <c r="U6" s="499"/>
      <c r="V6" s="499"/>
      <c r="W6" s="499"/>
      <c r="X6" s="499"/>
      <c r="Y6" s="499"/>
      <c r="Z6" s="499"/>
      <c r="AA6" s="499"/>
      <c r="AB6" s="499"/>
      <c r="AC6" s="499"/>
      <c r="AD6" s="499"/>
      <c r="AE6" s="500"/>
      <c r="AF6" s="433" t="s">
        <v>86</v>
      </c>
      <c r="AG6" s="433"/>
      <c r="AH6" s="433"/>
      <c r="AI6" s="433"/>
      <c r="AJ6" s="433" t="s">
        <v>88</v>
      </c>
      <c r="AK6" s="433" t="s">
        <v>89</v>
      </c>
      <c r="AL6" s="433" t="s">
        <v>90</v>
      </c>
      <c r="AM6" s="433" t="s">
        <v>91</v>
      </c>
      <c r="AN6" s="433" t="s">
        <v>92</v>
      </c>
      <c r="AO6" s="433" t="s">
        <v>93</v>
      </c>
      <c r="AP6" s="549" t="s">
        <v>94</v>
      </c>
    </row>
    <row r="7" spans="1:44" s="37" customFormat="1" ht="53.25" customHeight="1" x14ac:dyDescent="0.25">
      <c r="A7" s="437"/>
      <c r="B7" s="425"/>
      <c r="C7" s="425"/>
      <c r="D7" s="425"/>
      <c r="E7" s="425"/>
      <c r="F7" s="425"/>
      <c r="G7" s="425"/>
      <c r="H7" s="425"/>
      <c r="I7" s="434">
        <v>2012</v>
      </c>
      <c r="J7" s="434"/>
      <c r="K7" s="434"/>
      <c r="L7" s="434">
        <v>2013</v>
      </c>
      <c r="M7" s="434"/>
      <c r="N7" s="434"/>
      <c r="O7" s="434"/>
      <c r="P7" s="434"/>
      <c r="Q7" s="434">
        <v>2014</v>
      </c>
      <c r="R7" s="434"/>
      <c r="S7" s="434"/>
      <c r="T7" s="434"/>
      <c r="U7" s="434"/>
      <c r="V7" s="458">
        <v>2015</v>
      </c>
      <c r="W7" s="459"/>
      <c r="X7" s="459"/>
      <c r="Y7" s="459"/>
      <c r="Z7" s="460"/>
      <c r="AA7" s="458">
        <v>2016</v>
      </c>
      <c r="AB7" s="459"/>
      <c r="AC7" s="459"/>
      <c r="AD7" s="459"/>
      <c r="AE7" s="460"/>
      <c r="AF7" s="434" t="s">
        <v>87</v>
      </c>
      <c r="AG7" s="434"/>
      <c r="AH7" s="434"/>
      <c r="AI7" s="434"/>
      <c r="AJ7" s="425"/>
      <c r="AK7" s="425"/>
      <c r="AL7" s="425"/>
      <c r="AM7" s="425"/>
      <c r="AN7" s="425"/>
      <c r="AO7" s="425"/>
      <c r="AP7" s="550"/>
    </row>
    <row r="8" spans="1:44" s="37" customFormat="1" ht="55.5" customHeight="1" thickBot="1" x14ac:dyDescent="0.3">
      <c r="A8" s="548"/>
      <c r="B8" s="54" t="s">
        <v>78</v>
      </c>
      <c r="C8" s="53" t="s">
        <v>79</v>
      </c>
      <c r="D8" s="67" t="s">
        <v>80</v>
      </c>
      <c r="E8" s="501"/>
      <c r="F8" s="501"/>
      <c r="G8" s="501"/>
      <c r="H8" s="552"/>
      <c r="I8" s="53" t="s">
        <v>7</v>
      </c>
      <c r="J8" s="53" t="s">
        <v>8</v>
      </c>
      <c r="K8" s="53" t="s">
        <v>31</v>
      </c>
      <c r="L8" s="53" t="s">
        <v>5</v>
      </c>
      <c r="M8" s="53" t="s">
        <v>6</v>
      </c>
      <c r="N8" s="53" t="s">
        <v>7</v>
      </c>
      <c r="O8" s="53" t="s">
        <v>8</v>
      </c>
      <c r="P8" s="53" t="s">
        <v>31</v>
      </c>
      <c r="Q8" s="53" t="s">
        <v>5</v>
      </c>
      <c r="R8" s="53" t="s">
        <v>6</v>
      </c>
      <c r="S8" s="53" t="s">
        <v>7</v>
      </c>
      <c r="T8" s="53" t="s">
        <v>8</v>
      </c>
      <c r="U8" s="53" t="s">
        <v>31</v>
      </c>
      <c r="V8" s="53" t="s">
        <v>5</v>
      </c>
      <c r="W8" s="53" t="s">
        <v>6</v>
      </c>
      <c r="X8" s="53" t="s">
        <v>7</v>
      </c>
      <c r="Y8" s="53" t="s">
        <v>8</v>
      </c>
      <c r="Z8" s="54" t="s">
        <v>31</v>
      </c>
      <c r="AA8" s="54" t="s">
        <v>5</v>
      </c>
      <c r="AB8" s="54" t="s">
        <v>6</v>
      </c>
      <c r="AC8" s="54" t="s">
        <v>7</v>
      </c>
      <c r="AD8" s="54" t="s">
        <v>8</v>
      </c>
      <c r="AE8" s="53" t="s">
        <v>31</v>
      </c>
      <c r="AF8" s="53" t="s">
        <v>5</v>
      </c>
      <c r="AG8" s="53" t="s">
        <v>6</v>
      </c>
      <c r="AH8" s="296" t="s">
        <v>7</v>
      </c>
      <c r="AI8" s="296" t="s">
        <v>8</v>
      </c>
      <c r="AJ8" s="501"/>
      <c r="AK8" s="501"/>
      <c r="AL8" s="501"/>
      <c r="AM8" s="501"/>
      <c r="AN8" s="501"/>
      <c r="AO8" s="501"/>
      <c r="AP8" s="551"/>
    </row>
    <row r="9" spans="1:44" s="5" customFormat="1" ht="61.5" customHeight="1" x14ac:dyDescent="0.25">
      <c r="A9" s="525" t="s">
        <v>142</v>
      </c>
      <c r="B9" s="502">
        <v>1</v>
      </c>
      <c r="C9" s="503" t="s">
        <v>170</v>
      </c>
      <c r="D9" s="463" t="s">
        <v>129</v>
      </c>
      <c r="E9" s="585" t="s">
        <v>141</v>
      </c>
      <c r="F9" s="585">
        <v>184</v>
      </c>
      <c r="G9" s="48" t="s">
        <v>9</v>
      </c>
      <c r="H9" s="52">
        <v>100</v>
      </c>
      <c r="I9" s="88">
        <v>10</v>
      </c>
      <c r="J9" s="88">
        <v>10</v>
      </c>
      <c r="K9" s="88">
        <v>10</v>
      </c>
      <c r="L9" s="52">
        <v>30</v>
      </c>
      <c r="M9" s="52">
        <v>30</v>
      </c>
      <c r="N9" s="52">
        <v>30</v>
      </c>
      <c r="O9" s="52">
        <v>30</v>
      </c>
      <c r="P9" s="111">
        <v>30</v>
      </c>
      <c r="Q9" s="52">
        <v>60</v>
      </c>
      <c r="R9" s="52">
        <v>60</v>
      </c>
      <c r="S9" s="52">
        <v>60</v>
      </c>
      <c r="T9" s="52">
        <v>60</v>
      </c>
      <c r="U9" s="52">
        <v>60</v>
      </c>
      <c r="V9" s="30">
        <v>90</v>
      </c>
      <c r="W9" s="52">
        <v>90</v>
      </c>
      <c r="X9" s="52">
        <v>90</v>
      </c>
      <c r="Y9" s="278">
        <v>90</v>
      </c>
      <c r="Z9" s="52">
        <v>90</v>
      </c>
      <c r="AA9" s="52">
        <v>100</v>
      </c>
      <c r="AB9" s="52"/>
      <c r="AC9" s="52"/>
      <c r="AD9" s="52"/>
      <c r="AE9" s="52"/>
      <c r="AF9" s="209">
        <v>66</v>
      </c>
      <c r="AG9" s="170">
        <v>75</v>
      </c>
      <c r="AH9" s="176">
        <v>84</v>
      </c>
      <c r="AI9" s="335">
        <v>90</v>
      </c>
      <c r="AJ9" s="329">
        <f>AI9/Y9</f>
        <v>1</v>
      </c>
      <c r="AK9" s="244">
        <f>AI9/H9</f>
        <v>0.9</v>
      </c>
      <c r="AL9" s="504" t="s">
        <v>247</v>
      </c>
      <c r="AM9" s="521" t="s">
        <v>121</v>
      </c>
      <c r="AN9" s="521" t="s">
        <v>121</v>
      </c>
      <c r="AO9" s="518" t="s">
        <v>238</v>
      </c>
      <c r="AP9" s="518" t="s">
        <v>239</v>
      </c>
    </row>
    <row r="10" spans="1:44" s="5" customFormat="1" ht="61.5" customHeight="1" x14ac:dyDescent="0.25">
      <c r="A10" s="526"/>
      <c r="B10" s="465"/>
      <c r="C10" s="468"/>
      <c r="D10" s="463"/>
      <c r="E10" s="586"/>
      <c r="F10" s="586"/>
      <c r="G10" s="45" t="s">
        <v>10</v>
      </c>
      <c r="H10" s="112">
        <f>K10+P10+U10+W10+AA10</f>
        <v>618886700</v>
      </c>
      <c r="I10" s="113">
        <v>60000000</v>
      </c>
      <c r="J10" s="113">
        <v>60000000</v>
      </c>
      <c r="K10" s="113">
        <v>60000000</v>
      </c>
      <c r="L10" s="112">
        <v>225070000</v>
      </c>
      <c r="M10" s="112">
        <v>225070000</v>
      </c>
      <c r="N10" s="112">
        <v>225070000</v>
      </c>
      <c r="O10" s="112">
        <v>225070000</v>
      </c>
      <c r="P10" s="112">
        <v>225070000</v>
      </c>
      <c r="Q10" s="112">
        <v>187070000</v>
      </c>
      <c r="R10" s="112">
        <v>187070000</v>
      </c>
      <c r="S10" s="112">
        <v>190130000</v>
      </c>
      <c r="T10" s="112">
        <v>55130000</v>
      </c>
      <c r="U10" s="112">
        <v>55130000</v>
      </c>
      <c r="V10" s="189">
        <v>167866700</v>
      </c>
      <c r="W10" s="112">
        <v>204650700</v>
      </c>
      <c r="X10" s="112">
        <v>204650700</v>
      </c>
      <c r="Y10" s="279">
        <v>204733100</v>
      </c>
      <c r="Z10" s="112">
        <v>204733100</v>
      </c>
      <c r="AA10" s="189">
        <v>74036000</v>
      </c>
      <c r="AB10" s="112"/>
      <c r="AC10" s="112"/>
      <c r="AD10" s="112"/>
      <c r="AE10" s="112"/>
      <c r="AF10" s="225">
        <v>67866700</v>
      </c>
      <c r="AG10" s="304">
        <v>200736700</v>
      </c>
      <c r="AH10" s="334">
        <v>200736700</v>
      </c>
      <c r="AI10" s="335">
        <v>204733100</v>
      </c>
      <c r="AJ10" s="330">
        <f>+AI10/Y10</f>
        <v>1</v>
      </c>
      <c r="AK10" s="245">
        <f>+(K10+P10+U10+AI10)/H10</f>
        <v>0.8805054301538553</v>
      </c>
      <c r="AL10" s="505"/>
      <c r="AM10" s="522"/>
      <c r="AN10" s="522"/>
      <c r="AO10" s="519"/>
      <c r="AP10" s="519"/>
    </row>
    <row r="11" spans="1:44" s="5" customFormat="1" ht="46.5" customHeight="1" x14ac:dyDescent="0.25">
      <c r="A11" s="526"/>
      <c r="B11" s="465"/>
      <c r="C11" s="468"/>
      <c r="D11" s="463"/>
      <c r="E11" s="586"/>
      <c r="F11" s="586"/>
      <c r="G11" s="45" t="s">
        <v>11</v>
      </c>
      <c r="H11" s="117"/>
      <c r="I11" s="158"/>
      <c r="J11" s="158"/>
      <c r="K11" s="158"/>
      <c r="L11" s="117"/>
      <c r="M11" s="117"/>
      <c r="N11" s="117"/>
      <c r="O11" s="117"/>
      <c r="P11" s="116"/>
      <c r="Q11" s="117"/>
      <c r="R11" s="117"/>
      <c r="S11" s="117"/>
      <c r="T11" s="117"/>
      <c r="U11" s="117"/>
      <c r="V11" s="117"/>
      <c r="W11" s="117"/>
      <c r="X11" s="117"/>
      <c r="Y11" s="280"/>
      <c r="Z11" s="117"/>
      <c r="AA11" s="117"/>
      <c r="AB11" s="117"/>
      <c r="AC11" s="117"/>
      <c r="AD11" s="117"/>
      <c r="AE11" s="117"/>
      <c r="AF11" s="210"/>
      <c r="AG11" s="305"/>
      <c r="AH11" s="335"/>
      <c r="AI11" s="335"/>
      <c r="AJ11" s="331"/>
      <c r="AK11" s="246"/>
      <c r="AL11" s="505"/>
      <c r="AM11" s="522"/>
      <c r="AN11" s="522"/>
      <c r="AO11" s="519"/>
      <c r="AP11" s="519"/>
    </row>
    <row r="12" spans="1:44" s="5" customFormat="1" ht="52.5" customHeight="1" x14ac:dyDescent="0.2">
      <c r="A12" s="526"/>
      <c r="B12" s="465"/>
      <c r="C12" s="468"/>
      <c r="D12" s="463"/>
      <c r="E12" s="586"/>
      <c r="F12" s="586"/>
      <c r="G12" s="45" t="s">
        <v>12</v>
      </c>
      <c r="H12" s="117"/>
      <c r="I12" s="158"/>
      <c r="J12" s="158"/>
      <c r="K12" s="158"/>
      <c r="L12" s="117"/>
      <c r="M12" s="117"/>
      <c r="N12" s="117"/>
      <c r="O12" s="117"/>
      <c r="P12" s="117"/>
      <c r="Q12" s="117">
        <v>58304333</v>
      </c>
      <c r="R12" s="117">
        <v>58304333</v>
      </c>
      <c r="S12" s="117">
        <v>58304333</v>
      </c>
      <c r="T12" s="117">
        <v>58304333</v>
      </c>
      <c r="U12" s="117">
        <v>58304333</v>
      </c>
      <c r="V12" s="190">
        <v>18880000</v>
      </c>
      <c r="W12" s="117">
        <v>18880000</v>
      </c>
      <c r="X12" s="117">
        <v>18880000</v>
      </c>
      <c r="Y12" s="281">
        <v>18880000</v>
      </c>
      <c r="Z12" s="117">
        <v>18880000</v>
      </c>
      <c r="AA12" s="117"/>
      <c r="AB12" s="117"/>
      <c r="AC12" s="117"/>
      <c r="AD12" s="117"/>
      <c r="AE12" s="117"/>
      <c r="AF12" s="211">
        <v>3880000</v>
      </c>
      <c r="AG12" s="305">
        <v>18880000</v>
      </c>
      <c r="AH12" s="335">
        <v>18880000</v>
      </c>
      <c r="AI12" s="335">
        <v>18880000</v>
      </c>
      <c r="AJ12" s="332">
        <f>AI12/Y12</f>
        <v>1</v>
      </c>
      <c r="AK12" s="246"/>
      <c r="AL12" s="505"/>
      <c r="AM12" s="522"/>
      <c r="AN12" s="522"/>
      <c r="AO12" s="519"/>
      <c r="AP12" s="519"/>
      <c r="AR12" s="3"/>
    </row>
    <row r="13" spans="1:44" s="5" customFormat="1" ht="61.5" customHeight="1" x14ac:dyDescent="0.2">
      <c r="A13" s="526"/>
      <c r="B13" s="465"/>
      <c r="C13" s="468"/>
      <c r="D13" s="463"/>
      <c r="E13" s="586"/>
      <c r="F13" s="586"/>
      <c r="G13" s="45" t="s">
        <v>13</v>
      </c>
      <c r="H13" s="31">
        <f t="shared" ref="H13:L14" si="0">+H9+H11</f>
        <v>100</v>
      </c>
      <c r="I13" s="86">
        <f t="shared" si="0"/>
        <v>10</v>
      </c>
      <c r="J13" s="86">
        <f t="shared" si="0"/>
        <v>10</v>
      </c>
      <c r="K13" s="86">
        <f t="shared" si="0"/>
        <v>10</v>
      </c>
      <c r="L13" s="31">
        <f t="shared" si="0"/>
        <v>30</v>
      </c>
      <c r="M13" s="31">
        <f t="shared" ref="M13:O13" si="1">+M9+M11</f>
        <v>30</v>
      </c>
      <c r="N13" s="31">
        <f t="shared" si="1"/>
        <v>30</v>
      </c>
      <c r="O13" s="31">
        <f t="shared" si="1"/>
        <v>30</v>
      </c>
      <c r="P13" s="31">
        <f t="shared" ref="P13" si="2">+P9+P11</f>
        <v>30</v>
      </c>
      <c r="Q13" s="31">
        <f t="shared" ref="Q13:Q14" si="3">+Q9+Q11</f>
        <v>60</v>
      </c>
      <c r="R13" s="31">
        <v>60</v>
      </c>
      <c r="S13" s="31">
        <v>60</v>
      </c>
      <c r="T13" s="31">
        <v>60</v>
      </c>
      <c r="U13" s="31">
        <v>60</v>
      </c>
      <c r="V13" s="31">
        <f t="shared" ref="V13:V14" si="4">+V9+V11</f>
        <v>90</v>
      </c>
      <c r="W13" s="31">
        <v>90</v>
      </c>
      <c r="X13" s="31">
        <v>90</v>
      </c>
      <c r="Y13" s="282">
        <v>90</v>
      </c>
      <c r="Z13" s="31">
        <v>90</v>
      </c>
      <c r="AA13" s="31">
        <v>100</v>
      </c>
      <c r="AB13" s="31"/>
      <c r="AC13" s="31"/>
      <c r="AD13" s="31"/>
      <c r="AE13" s="31"/>
      <c r="AF13" s="212">
        <f>+AF9+AF11</f>
        <v>66</v>
      </c>
      <c r="AG13" s="305">
        <v>75</v>
      </c>
      <c r="AH13" s="335">
        <v>84</v>
      </c>
      <c r="AI13" s="335">
        <v>90</v>
      </c>
      <c r="AJ13" s="330">
        <f>AI13/Y13</f>
        <v>1</v>
      </c>
      <c r="AK13" s="247"/>
      <c r="AL13" s="505"/>
      <c r="AM13" s="522"/>
      <c r="AN13" s="522"/>
      <c r="AO13" s="519"/>
      <c r="AP13" s="519"/>
      <c r="AR13" s="3"/>
    </row>
    <row r="14" spans="1:44" s="5" customFormat="1" ht="61.5" customHeight="1" thickBot="1" x14ac:dyDescent="0.25">
      <c r="A14" s="526"/>
      <c r="B14" s="466"/>
      <c r="C14" s="469"/>
      <c r="D14" s="463"/>
      <c r="E14" s="586"/>
      <c r="F14" s="586"/>
      <c r="G14" s="46" t="s">
        <v>14</v>
      </c>
      <c r="H14" s="112">
        <f>+H10</f>
        <v>618886700</v>
      </c>
      <c r="I14" s="113">
        <f t="shared" si="0"/>
        <v>60000000</v>
      </c>
      <c r="J14" s="113">
        <f t="shared" si="0"/>
        <v>60000000</v>
      </c>
      <c r="K14" s="113">
        <f t="shared" si="0"/>
        <v>60000000</v>
      </c>
      <c r="L14" s="112">
        <f t="shared" si="0"/>
        <v>225070000</v>
      </c>
      <c r="M14" s="112">
        <f t="shared" ref="M14:O14" si="5">+M10+M12</f>
        <v>225070000</v>
      </c>
      <c r="N14" s="112">
        <f t="shared" si="5"/>
        <v>225070000</v>
      </c>
      <c r="O14" s="112">
        <f t="shared" si="5"/>
        <v>225070000</v>
      </c>
      <c r="P14" s="112">
        <f t="shared" ref="P14" si="6">+P10+P12</f>
        <v>225070000</v>
      </c>
      <c r="Q14" s="112">
        <f t="shared" si="3"/>
        <v>245374333</v>
      </c>
      <c r="R14" s="112">
        <v>245374333</v>
      </c>
      <c r="S14" s="112">
        <v>248434333</v>
      </c>
      <c r="T14" s="112">
        <v>113434333</v>
      </c>
      <c r="U14" s="112">
        <v>113434333</v>
      </c>
      <c r="V14" s="191">
        <f t="shared" si="4"/>
        <v>186746700</v>
      </c>
      <c r="W14" s="112">
        <v>223530700</v>
      </c>
      <c r="X14" s="112">
        <v>223530700</v>
      </c>
      <c r="Y14" s="243">
        <v>223613100</v>
      </c>
      <c r="Z14" s="112">
        <v>223613100</v>
      </c>
      <c r="AA14" s="189">
        <v>74036000</v>
      </c>
      <c r="AB14" s="112"/>
      <c r="AC14" s="112"/>
      <c r="AD14" s="112"/>
      <c r="AE14" s="112"/>
      <c r="AF14" s="213">
        <f>+AF10+AF12</f>
        <v>71746700</v>
      </c>
      <c r="AG14" s="306">
        <v>219616700</v>
      </c>
      <c r="AH14" s="171">
        <v>219616700</v>
      </c>
      <c r="AI14" s="335">
        <v>223613100</v>
      </c>
      <c r="AJ14" s="330">
        <f>AI14/Y14</f>
        <v>1</v>
      </c>
      <c r="AK14" s="245"/>
      <c r="AL14" s="506"/>
      <c r="AM14" s="523"/>
      <c r="AN14" s="523"/>
      <c r="AO14" s="520"/>
      <c r="AP14" s="520"/>
      <c r="AR14" s="3"/>
    </row>
    <row r="15" spans="1:44" s="5" customFormat="1" ht="45" customHeight="1" x14ac:dyDescent="0.25">
      <c r="A15" s="526"/>
      <c r="B15" s="464">
        <v>2</v>
      </c>
      <c r="C15" s="467" t="s">
        <v>171</v>
      </c>
      <c r="D15" s="463" t="s">
        <v>129</v>
      </c>
      <c r="E15" s="586"/>
      <c r="F15" s="586"/>
      <c r="G15" s="48" t="s">
        <v>9</v>
      </c>
      <c r="H15" s="30">
        <v>100</v>
      </c>
      <c r="I15" s="89">
        <v>10</v>
      </c>
      <c r="J15" s="89">
        <v>10</v>
      </c>
      <c r="K15" s="89">
        <v>10</v>
      </c>
      <c r="L15" s="30">
        <v>30</v>
      </c>
      <c r="M15" s="30">
        <v>30</v>
      </c>
      <c r="N15" s="30">
        <v>30</v>
      </c>
      <c r="O15" s="30">
        <v>30</v>
      </c>
      <c r="P15" s="30">
        <v>30</v>
      </c>
      <c r="Q15" s="30">
        <v>60</v>
      </c>
      <c r="R15" s="30">
        <v>60</v>
      </c>
      <c r="S15" s="30">
        <v>60</v>
      </c>
      <c r="T15" s="30">
        <v>60</v>
      </c>
      <c r="U15" s="30">
        <v>57</v>
      </c>
      <c r="V15" s="26">
        <v>90</v>
      </c>
      <c r="W15" s="30">
        <v>90</v>
      </c>
      <c r="X15" s="30">
        <v>90</v>
      </c>
      <c r="Y15" s="278">
        <v>90</v>
      </c>
      <c r="Z15" s="30">
        <v>90</v>
      </c>
      <c r="AA15" s="30">
        <v>100</v>
      </c>
      <c r="AB15" s="30"/>
      <c r="AC15" s="30"/>
      <c r="AD15" s="30"/>
      <c r="AE15" s="30"/>
      <c r="AF15" s="209">
        <v>64</v>
      </c>
      <c r="AG15" s="307">
        <v>73</v>
      </c>
      <c r="AH15" s="336">
        <v>82</v>
      </c>
      <c r="AI15" s="335">
        <v>90</v>
      </c>
      <c r="AJ15" s="330">
        <f>AI15/Y15</f>
        <v>1</v>
      </c>
      <c r="AK15" s="245">
        <f>AI15/H15</f>
        <v>0.9</v>
      </c>
      <c r="AL15" s="524" t="s">
        <v>248</v>
      </c>
      <c r="AM15" s="461" t="s">
        <v>121</v>
      </c>
      <c r="AN15" s="461" t="s">
        <v>121</v>
      </c>
      <c r="AO15" s="477" t="s">
        <v>227</v>
      </c>
      <c r="AP15" s="480" t="s">
        <v>148</v>
      </c>
    </row>
    <row r="16" spans="1:44" s="5" customFormat="1" ht="36" customHeight="1" x14ac:dyDescent="0.25">
      <c r="A16" s="526"/>
      <c r="B16" s="465"/>
      <c r="C16" s="468"/>
      <c r="D16" s="463"/>
      <c r="E16" s="586"/>
      <c r="F16" s="586"/>
      <c r="G16" s="45" t="s">
        <v>10</v>
      </c>
      <c r="H16" s="112">
        <f>K16+P16+U16+W16+AA16</f>
        <v>1355132666</v>
      </c>
      <c r="I16" s="113">
        <v>54928333</v>
      </c>
      <c r="J16" s="113">
        <v>54928333</v>
      </c>
      <c r="K16" s="113">
        <v>54928333</v>
      </c>
      <c r="L16" s="112">
        <v>267580000</v>
      </c>
      <c r="M16" s="112">
        <v>267580000</v>
      </c>
      <c r="N16" s="112">
        <v>267580000</v>
      </c>
      <c r="O16" s="112">
        <v>267580000</v>
      </c>
      <c r="P16" s="112">
        <v>267580000</v>
      </c>
      <c r="Q16" s="112">
        <v>291310000</v>
      </c>
      <c r="R16" s="112">
        <v>312715000</v>
      </c>
      <c r="S16" s="112">
        <v>281850000</v>
      </c>
      <c r="T16" s="112">
        <v>285214333</v>
      </c>
      <c r="U16" s="112">
        <v>285214333</v>
      </c>
      <c r="V16" s="189">
        <v>310442000</v>
      </c>
      <c r="W16" s="112">
        <v>340442000</v>
      </c>
      <c r="X16" s="112">
        <v>340442000</v>
      </c>
      <c r="Y16" s="279">
        <v>335812960</v>
      </c>
      <c r="Z16" s="112">
        <v>335812960</v>
      </c>
      <c r="AA16" s="189">
        <v>406968000</v>
      </c>
      <c r="AB16" s="112"/>
      <c r="AC16" s="112"/>
      <c r="AD16" s="112"/>
      <c r="AE16" s="112"/>
      <c r="AF16" s="211">
        <v>307897900</v>
      </c>
      <c r="AG16" s="308">
        <v>324048300</v>
      </c>
      <c r="AH16" s="334">
        <v>324048300</v>
      </c>
      <c r="AI16" s="335">
        <v>335812960</v>
      </c>
      <c r="AJ16" s="330">
        <f>+AI16/Y16</f>
        <v>1</v>
      </c>
      <c r="AK16" s="245">
        <f>+(K16+P16+U16+AI16)/H16</f>
        <v>0.69626808479576563</v>
      </c>
      <c r="AL16" s="478"/>
      <c r="AM16" s="462"/>
      <c r="AN16" s="462"/>
      <c r="AO16" s="478"/>
      <c r="AP16" s="481"/>
    </row>
    <row r="17" spans="1:42" s="5" customFormat="1" ht="40.5" customHeight="1" x14ac:dyDescent="0.25">
      <c r="A17" s="526"/>
      <c r="B17" s="465"/>
      <c r="C17" s="468"/>
      <c r="D17" s="463"/>
      <c r="E17" s="586"/>
      <c r="F17" s="586"/>
      <c r="G17" s="45" t="s">
        <v>11</v>
      </c>
      <c r="H17" s="117"/>
      <c r="I17" s="158"/>
      <c r="J17" s="158"/>
      <c r="K17" s="158"/>
      <c r="L17" s="117"/>
      <c r="M17" s="117"/>
      <c r="N17" s="117"/>
      <c r="O17" s="117"/>
      <c r="P17" s="117"/>
      <c r="Q17" s="117"/>
      <c r="R17" s="117"/>
      <c r="S17" s="117"/>
      <c r="T17" s="117"/>
      <c r="U17" s="117"/>
      <c r="V17" s="117"/>
      <c r="W17" s="117"/>
      <c r="X17" s="117"/>
      <c r="Y17" s="280"/>
      <c r="Z17" s="117"/>
      <c r="AA17" s="117"/>
      <c r="AB17" s="117"/>
      <c r="AC17" s="117"/>
      <c r="AD17" s="117"/>
      <c r="AE17" s="117"/>
      <c r="AF17" s="210"/>
      <c r="AG17" s="305"/>
      <c r="AH17" s="335"/>
      <c r="AI17" s="335"/>
      <c r="AJ17" s="331"/>
      <c r="AK17" s="248"/>
      <c r="AL17" s="478"/>
      <c r="AM17" s="462"/>
      <c r="AN17" s="462"/>
      <c r="AO17" s="478"/>
      <c r="AP17" s="481"/>
    </row>
    <row r="18" spans="1:42" s="5" customFormat="1" ht="33" customHeight="1" x14ac:dyDescent="0.25">
      <c r="A18" s="526"/>
      <c r="B18" s="465"/>
      <c r="C18" s="468"/>
      <c r="D18" s="463"/>
      <c r="E18" s="586"/>
      <c r="F18" s="586"/>
      <c r="G18" s="45" t="s">
        <v>12</v>
      </c>
      <c r="H18" s="160"/>
      <c r="I18" s="158"/>
      <c r="J18" s="158"/>
      <c r="K18" s="158"/>
      <c r="L18" s="161">
        <v>353333</v>
      </c>
      <c r="M18" s="161">
        <v>353333</v>
      </c>
      <c r="N18" s="161">
        <v>353333</v>
      </c>
      <c r="O18" s="161">
        <v>353333</v>
      </c>
      <c r="P18" s="161">
        <v>353333</v>
      </c>
      <c r="Q18" s="160">
        <v>35313334</v>
      </c>
      <c r="R18" s="160">
        <v>35313334</v>
      </c>
      <c r="S18" s="160">
        <v>35313334</v>
      </c>
      <c r="T18" s="160">
        <v>35313334</v>
      </c>
      <c r="U18" s="160">
        <v>35313334</v>
      </c>
      <c r="V18" s="192">
        <v>7743334</v>
      </c>
      <c r="W18" s="160">
        <v>7743334</v>
      </c>
      <c r="X18" s="160">
        <v>7743334</v>
      </c>
      <c r="Y18" s="282">
        <v>7743334</v>
      </c>
      <c r="Z18" s="160">
        <v>7743334</v>
      </c>
      <c r="AA18" s="160"/>
      <c r="AB18" s="160"/>
      <c r="AC18" s="160"/>
      <c r="AD18" s="160"/>
      <c r="AE18" s="160"/>
      <c r="AF18" s="211">
        <v>7743334</v>
      </c>
      <c r="AG18" s="309">
        <v>7743334</v>
      </c>
      <c r="AH18" s="334">
        <v>7743334</v>
      </c>
      <c r="AI18" s="335">
        <v>7743334</v>
      </c>
      <c r="AJ18" s="332">
        <f>AI18/Y18</f>
        <v>1</v>
      </c>
      <c r="AK18" s="248"/>
      <c r="AL18" s="478"/>
      <c r="AM18" s="462"/>
      <c r="AN18" s="462"/>
      <c r="AO18" s="478"/>
      <c r="AP18" s="481"/>
    </row>
    <row r="19" spans="1:42" s="5" customFormat="1" ht="36" customHeight="1" x14ac:dyDescent="0.25">
      <c r="A19" s="526"/>
      <c r="B19" s="465"/>
      <c r="C19" s="468"/>
      <c r="D19" s="463"/>
      <c r="E19" s="586"/>
      <c r="F19" s="586"/>
      <c r="G19" s="45" t="s">
        <v>13</v>
      </c>
      <c r="H19" s="31">
        <f t="shared" ref="H19:L20" si="7">+H15+H17</f>
        <v>100</v>
      </c>
      <c r="I19" s="86">
        <f t="shared" si="7"/>
        <v>10</v>
      </c>
      <c r="J19" s="86">
        <f t="shared" si="7"/>
        <v>10</v>
      </c>
      <c r="K19" s="86">
        <f t="shared" si="7"/>
        <v>10</v>
      </c>
      <c r="L19" s="31">
        <f t="shared" si="7"/>
        <v>30</v>
      </c>
      <c r="M19" s="31">
        <f t="shared" ref="M19:O19" si="8">+M15+M17</f>
        <v>30</v>
      </c>
      <c r="N19" s="31">
        <f t="shared" si="8"/>
        <v>30</v>
      </c>
      <c r="O19" s="31">
        <f t="shared" si="8"/>
        <v>30</v>
      </c>
      <c r="P19" s="31">
        <f t="shared" ref="P19" si="9">+P15+P17</f>
        <v>30</v>
      </c>
      <c r="Q19" s="31">
        <f t="shared" ref="Q19:Q20" si="10">+Q15+Q17</f>
        <v>60</v>
      </c>
      <c r="R19" s="31">
        <v>60</v>
      </c>
      <c r="S19" s="31">
        <v>60</v>
      </c>
      <c r="T19" s="31">
        <v>60</v>
      </c>
      <c r="U19" s="31">
        <v>57</v>
      </c>
      <c r="V19" s="31">
        <f t="shared" ref="V19:V20" si="11">+V15+V17</f>
        <v>90</v>
      </c>
      <c r="W19" s="31">
        <v>90</v>
      </c>
      <c r="X19" s="31">
        <v>90</v>
      </c>
      <c r="Y19" s="283">
        <v>90</v>
      </c>
      <c r="Z19" s="31">
        <v>90</v>
      </c>
      <c r="AA19" s="31">
        <v>100</v>
      </c>
      <c r="AB19" s="31"/>
      <c r="AC19" s="31"/>
      <c r="AD19" s="31"/>
      <c r="AE19" s="31"/>
      <c r="AF19" s="212">
        <f>+AF15+AF17</f>
        <v>64</v>
      </c>
      <c r="AG19" s="310">
        <v>73</v>
      </c>
      <c r="AH19" s="337">
        <v>82</v>
      </c>
      <c r="AI19" s="335">
        <v>90</v>
      </c>
      <c r="AJ19" s="330">
        <f>AI19/Y19</f>
        <v>1</v>
      </c>
      <c r="AK19" s="245"/>
      <c r="AL19" s="478"/>
      <c r="AM19" s="462"/>
      <c r="AN19" s="462"/>
      <c r="AO19" s="478"/>
      <c r="AP19" s="481"/>
    </row>
    <row r="20" spans="1:42" s="5" customFormat="1" ht="49.5" customHeight="1" thickBot="1" x14ac:dyDescent="0.3">
      <c r="A20" s="526"/>
      <c r="B20" s="466"/>
      <c r="C20" s="469"/>
      <c r="D20" s="463"/>
      <c r="E20" s="586"/>
      <c r="F20" s="586"/>
      <c r="G20" s="46" t="s">
        <v>14</v>
      </c>
      <c r="H20" s="112">
        <f t="shared" si="7"/>
        <v>1355132666</v>
      </c>
      <c r="I20" s="113">
        <f t="shared" si="7"/>
        <v>54928333</v>
      </c>
      <c r="J20" s="113">
        <f t="shared" si="7"/>
        <v>54928333</v>
      </c>
      <c r="K20" s="113">
        <f t="shared" si="7"/>
        <v>54928333</v>
      </c>
      <c r="L20" s="112">
        <f t="shared" si="7"/>
        <v>267933333</v>
      </c>
      <c r="M20" s="112">
        <f t="shared" ref="M20:P20" si="12">+M16+M18</f>
        <v>267933333</v>
      </c>
      <c r="N20" s="112">
        <f t="shared" si="12"/>
        <v>267933333</v>
      </c>
      <c r="O20" s="112">
        <f t="shared" si="12"/>
        <v>267933333</v>
      </c>
      <c r="P20" s="112">
        <f t="shared" si="12"/>
        <v>267933333</v>
      </c>
      <c r="Q20" s="112">
        <f t="shared" si="10"/>
        <v>326623334</v>
      </c>
      <c r="R20" s="112">
        <v>348028334</v>
      </c>
      <c r="S20" s="112">
        <v>317163334</v>
      </c>
      <c r="T20" s="112">
        <v>320527667</v>
      </c>
      <c r="U20" s="119">
        <v>320527667</v>
      </c>
      <c r="V20" s="189">
        <f t="shared" si="11"/>
        <v>318185334</v>
      </c>
      <c r="W20" s="112">
        <v>348185334</v>
      </c>
      <c r="X20" s="112">
        <v>348185334</v>
      </c>
      <c r="Y20" s="284">
        <v>343556294</v>
      </c>
      <c r="Z20" s="119">
        <v>343556294</v>
      </c>
      <c r="AA20" s="189">
        <v>406968000</v>
      </c>
      <c r="AB20" s="112"/>
      <c r="AC20" s="112"/>
      <c r="AD20" s="112"/>
      <c r="AE20" s="119"/>
      <c r="AF20" s="213">
        <f>+AF16+AF18</f>
        <v>315641234</v>
      </c>
      <c r="AG20" s="311">
        <v>331791634</v>
      </c>
      <c r="AH20" s="176">
        <v>331791634</v>
      </c>
      <c r="AI20" s="335">
        <v>343556294</v>
      </c>
      <c r="AJ20" s="330">
        <f>AI20/Y20</f>
        <v>1</v>
      </c>
      <c r="AK20" s="245"/>
      <c r="AL20" s="479"/>
      <c r="AM20" s="462"/>
      <c r="AN20" s="462"/>
      <c r="AO20" s="479"/>
      <c r="AP20" s="482"/>
    </row>
    <row r="21" spans="1:42" s="5" customFormat="1" ht="63.75" customHeight="1" x14ac:dyDescent="0.25">
      <c r="A21" s="526"/>
      <c r="B21" s="473">
        <v>3</v>
      </c>
      <c r="C21" s="467" t="s">
        <v>172</v>
      </c>
      <c r="D21" s="463" t="s">
        <v>120</v>
      </c>
      <c r="E21" s="586"/>
      <c r="F21" s="586"/>
      <c r="G21" s="48" t="s">
        <v>9</v>
      </c>
      <c r="H21" s="26">
        <v>100</v>
      </c>
      <c r="I21" s="78">
        <v>100</v>
      </c>
      <c r="J21" s="78">
        <v>100</v>
      </c>
      <c r="K21" s="78">
        <v>100</v>
      </c>
      <c r="L21" s="90">
        <v>1</v>
      </c>
      <c r="M21" s="90">
        <v>1</v>
      </c>
      <c r="N21" s="90">
        <v>1</v>
      </c>
      <c r="O21" s="90">
        <v>1</v>
      </c>
      <c r="P21" s="111">
        <v>100</v>
      </c>
      <c r="Q21" s="26">
        <v>100</v>
      </c>
      <c r="R21" s="26">
        <v>1</v>
      </c>
      <c r="S21" s="26">
        <v>1</v>
      </c>
      <c r="T21" s="26">
        <v>1</v>
      </c>
      <c r="U21" s="26">
        <v>1</v>
      </c>
      <c r="V21" s="193">
        <v>1</v>
      </c>
      <c r="W21" s="26">
        <v>1</v>
      </c>
      <c r="X21" s="26">
        <v>1</v>
      </c>
      <c r="Y21" s="278">
        <v>1</v>
      </c>
      <c r="Z21" s="26">
        <v>1</v>
      </c>
      <c r="AA21" s="26">
        <v>1</v>
      </c>
      <c r="AB21" s="26"/>
      <c r="AC21" s="26"/>
      <c r="AD21" s="26"/>
      <c r="AE21" s="26"/>
      <c r="AF21" s="214">
        <v>0.22</v>
      </c>
      <c r="AG21" s="312">
        <v>0.49</v>
      </c>
      <c r="AH21" s="338">
        <v>0.76</v>
      </c>
      <c r="AI21" s="335">
        <v>1</v>
      </c>
      <c r="AJ21" s="330">
        <f>AI21/Y21</f>
        <v>1</v>
      </c>
      <c r="AK21" s="245">
        <f>AI21/H21</f>
        <v>0.01</v>
      </c>
      <c r="AL21" s="477" t="s">
        <v>249</v>
      </c>
      <c r="AM21" s="461" t="s">
        <v>121</v>
      </c>
      <c r="AN21" s="461" t="s">
        <v>121</v>
      </c>
      <c r="AO21" s="477" t="s">
        <v>228</v>
      </c>
      <c r="AP21" s="480" t="s">
        <v>148</v>
      </c>
    </row>
    <row r="22" spans="1:42" s="5" customFormat="1" ht="66.75" customHeight="1" x14ac:dyDescent="0.25">
      <c r="A22" s="526"/>
      <c r="B22" s="474"/>
      <c r="C22" s="468"/>
      <c r="D22" s="463"/>
      <c r="E22" s="586"/>
      <c r="F22" s="586"/>
      <c r="G22" s="45" t="s">
        <v>10</v>
      </c>
      <c r="H22" s="112">
        <f>K22+P22+U22+W22+AA22</f>
        <v>3120830167</v>
      </c>
      <c r="I22" s="113">
        <v>163446667</v>
      </c>
      <c r="J22" s="113">
        <v>163446667</v>
      </c>
      <c r="K22" s="113">
        <v>163446667</v>
      </c>
      <c r="L22" s="112">
        <v>491670000</v>
      </c>
      <c r="M22" s="112">
        <v>491670000</v>
      </c>
      <c r="N22" s="112">
        <v>491670000</v>
      </c>
      <c r="O22" s="112">
        <v>491670000</v>
      </c>
      <c r="P22" s="112">
        <v>487000000</v>
      </c>
      <c r="Q22" s="112">
        <v>1251075000</v>
      </c>
      <c r="R22" s="112">
        <v>1251075000</v>
      </c>
      <c r="S22" s="112">
        <v>807115000</v>
      </c>
      <c r="T22" s="112">
        <v>800815000</v>
      </c>
      <c r="U22" s="112">
        <v>800815000</v>
      </c>
      <c r="V22" s="194">
        <v>829793500</v>
      </c>
      <c r="W22" s="112">
        <v>793009500</v>
      </c>
      <c r="X22" s="112">
        <v>793009500</v>
      </c>
      <c r="Y22" s="279">
        <v>881826150</v>
      </c>
      <c r="Z22" s="112">
        <v>881292117</v>
      </c>
      <c r="AA22" s="189">
        <v>876559000</v>
      </c>
      <c r="AB22" s="112"/>
      <c r="AC22" s="112"/>
      <c r="AD22" s="112"/>
      <c r="AE22" s="112"/>
      <c r="AF22" s="212">
        <v>592517800</v>
      </c>
      <c r="AG22" s="313">
        <v>592517800</v>
      </c>
      <c r="AH22" s="336">
        <v>592517800</v>
      </c>
      <c r="AI22" s="335">
        <v>881292117</v>
      </c>
      <c r="AJ22" s="330">
        <f>+AI22/Y22</f>
        <v>0.99939440103925248</v>
      </c>
      <c r="AK22" s="245">
        <f>+(K22+P22+U22+AI22)/H22</f>
        <v>0.74741452087482341</v>
      </c>
      <c r="AL22" s="478"/>
      <c r="AM22" s="462"/>
      <c r="AN22" s="462"/>
      <c r="AO22" s="478"/>
      <c r="AP22" s="481"/>
    </row>
    <row r="23" spans="1:42" s="5" customFormat="1" ht="53.25" customHeight="1" x14ac:dyDescent="0.25">
      <c r="A23" s="526"/>
      <c r="B23" s="474"/>
      <c r="C23" s="468"/>
      <c r="D23" s="463"/>
      <c r="E23" s="586"/>
      <c r="F23" s="586"/>
      <c r="G23" s="45" t="s">
        <v>11</v>
      </c>
      <c r="H23" s="117"/>
      <c r="I23" s="158"/>
      <c r="J23" s="158"/>
      <c r="K23" s="158"/>
      <c r="L23" s="117"/>
      <c r="M23" s="117"/>
      <c r="N23" s="117"/>
      <c r="O23" s="117"/>
      <c r="P23" s="117"/>
      <c r="Q23" s="117"/>
      <c r="R23" s="117"/>
      <c r="S23" s="117"/>
      <c r="T23" s="117"/>
      <c r="U23" s="117"/>
      <c r="V23" s="117"/>
      <c r="W23" s="117"/>
      <c r="X23" s="117"/>
      <c r="Y23" s="280"/>
      <c r="Z23" s="117"/>
      <c r="AA23" s="117"/>
      <c r="AB23" s="117"/>
      <c r="AC23" s="117"/>
      <c r="AD23" s="117"/>
      <c r="AE23" s="117"/>
      <c r="AF23" s="210"/>
      <c r="AG23" s="314"/>
      <c r="AH23" s="335"/>
      <c r="AI23" s="335"/>
      <c r="AJ23" s="331"/>
      <c r="AK23" s="248"/>
      <c r="AL23" s="478"/>
      <c r="AM23" s="462"/>
      <c r="AN23" s="462"/>
      <c r="AO23" s="478"/>
      <c r="AP23" s="481"/>
    </row>
    <row r="24" spans="1:42" s="5" customFormat="1" ht="62.25" customHeight="1" x14ac:dyDescent="0.25">
      <c r="A24" s="526"/>
      <c r="B24" s="474"/>
      <c r="C24" s="468"/>
      <c r="D24" s="463"/>
      <c r="E24" s="586"/>
      <c r="F24" s="586"/>
      <c r="G24" s="45" t="s">
        <v>12</v>
      </c>
      <c r="H24" s="162"/>
      <c r="I24" s="158"/>
      <c r="J24" s="158"/>
      <c r="K24" s="158"/>
      <c r="L24" s="162">
        <v>2253333</v>
      </c>
      <c r="M24" s="162">
        <v>2253333</v>
      </c>
      <c r="N24" s="162">
        <v>2253333</v>
      </c>
      <c r="O24" s="162">
        <v>2253333</v>
      </c>
      <c r="P24" s="162">
        <v>2253333</v>
      </c>
      <c r="Q24" s="163">
        <v>60645335</v>
      </c>
      <c r="R24" s="117">
        <v>60645335</v>
      </c>
      <c r="S24" s="117">
        <v>60645335</v>
      </c>
      <c r="T24" s="117">
        <v>60645335</v>
      </c>
      <c r="U24" s="117">
        <v>60645335</v>
      </c>
      <c r="V24" s="195">
        <v>29829333</v>
      </c>
      <c r="W24" s="117">
        <v>29829333</v>
      </c>
      <c r="X24" s="117">
        <v>29829333</v>
      </c>
      <c r="Y24" s="282">
        <v>29829333</v>
      </c>
      <c r="Z24" s="117">
        <v>29829333</v>
      </c>
      <c r="AA24" s="117"/>
      <c r="AB24" s="117"/>
      <c r="AC24" s="117"/>
      <c r="AD24" s="117"/>
      <c r="AE24" s="117"/>
      <c r="AF24" s="212">
        <v>26006000</v>
      </c>
      <c r="AG24" s="315">
        <v>29829333</v>
      </c>
      <c r="AH24" s="334">
        <v>29829333</v>
      </c>
      <c r="AI24" s="335">
        <v>29829333</v>
      </c>
      <c r="AJ24" s="332">
        <f>AI24/Y24</f>
        <v>1</v>
      </c>
      <c r="AK24" s="245"/>
      <c r="AL24" s="478"/>
      <c r="AM24" s="462"/>
      <c r="AN24" s="462"/>
      <c r="AO24" s="478"/>
      <c r="AP24" s="481"/>
    </row>
    <row r="25" spans="1:42" s="5" customFormat="1" ht="54.75" customHeight="1" x14ac:dyDescent="0.25">
      <c r="A25" s="526"/>
      <c r="B25" s="474"/>
      <c r="C25" s="468"/>
      <c r="D25" s="463"/>
      <c r="E25" s="586"/>
      <c r="F25" s="586"/>
      <c r="G25" s="45" t="s">
        <v>13</v>
      </c>
      <c r="H25" s="91">
        <v>1</v>
      </c>
      <c r="I25" s="91">
        <v>1</v>
      </c>
      <c r="J25" s="91">
        <v>1</v>
      </c>
      <c r="K25" s="91">
        <v>1</v>
      </c>
      <c r="L25" s="91">
        <v>1</v>
      </c>
      <c r="M25" s="91">
        <v>1</v>
      </c>
      <c r="N25" s="91">
        <v>1</v>
      </c>
      <c r="O25" s="91">
        <v>1</v>
      </c>
      <c r="P25" s="91">
        <v>1</v>
      </c>
      <c r="Q25" s="31">
        <f t="shared" ref="Q25:Q26" si="13">+Q21+Q23</f>
        <v>100</v>
      </c>
      <c r="R25" s="31">
        <v>1</v>
      </c>
      <c r="S25" s="31">
        <v>1</v>
      </c>
      <c r="T25" s="31">
        <v>1</v>
      </c>
      <c r="U25" s="31">
        <v>1</v>
      </c>
      <c r="V25" s="91">
        <f t="shared" ref="V25:V26" si="14">+V21+V23</f>
        <v>1</v>
      </c>
      <c r="W25" s="31">
        <v>1</v>
      </c>
      <c r="X25" s="31">
        <v>1</v>
      </c>
      <c r="Y25" s="285">
        <v>1</v>
      </c>
      <c r="Z25" s="31">
        <v>1</v>
      </c>
      <c r="AA25" s="91">
        <v>1</v>
      </c>
      <c r="AB25" s="31"/>
      <c r="AC25" s="31"/>
      <c r="AD25" s="31"/>
      <c r="AE25" s="31"/>
      <c r="AF25" s="91">
        <f>+AF21</f>
        <v>0.22</v>
      </c>
      <c r="AG25" s="316">
        <v>0.49</v>
      </c>
      <c r="AH25" s="339">
        <v>0.76</v>
      </c>
      <c r="AI25" s="335">
        <v>1</v>
      </c>
      <c r="AJ25" s="330">
        <f>AI25/Y25</f>
        <v>1</v>
      </c>
      <c r="AK25" s="245"/>
      <c r="AL25" s="478"/>
      <c r="AM25" s="462"/>
      <c r="AN25" s="462"/>
      <c r="AO25" s="478"/>
      <c r="AP25" s="481"/>
    </row>
    <row r="26" spans="1:42" s="5" customFormat="1" ht="63.75" customHeight="1" thickBot="1" x14ac:dyDescent="0.3">
      <c r="A26" s="527"/>
      <c r="B26" s="475"/>
      <c r="C26" s="476"/>
      <c r="D26" s="463"/>
      <c r="E26" s="586"/>
      <c r="F26" s="586"/>
      <c r="G26" s="46" t="s">
        <v>14</v>
      </c>
      <c r="H26" s="112">
        <f t="shared" ref="H26:L26" si="15">+H22+H24</f>
        <v>3120830167</v>
      </c>
      <c r="I26" s="113">
        <f t="shared" si="15"/>
        <v>163446667</v>
      </c>
      <c r="J26" s="113">
        <f t="shared" si="15"/>
        <v>163446667</v>
      </c>
      <c r="K26" s="113">
        <f t="shared" si="15"/>
        <v>163446667</v>
      </c>
      <c r="L26" s="112">
        <f t="shared" si="15"/>
        <v>493923333</v>
      </c>
      <c r="M26" s="112">
        <f t="shared" ref="M26:O26" si="16">+M22+M24</f>
        <v>493923333</v>
      </c>
      <c r="N26" s="112">
        <f t="shared" si="16"/>
        <v>493923333</v>
      </c>
      <c r="O26" s="112">
        <f t="shared" si="16"/>
        <v>493923333</v>
      </c>
      <c r="P26" s="112">
        <f t="shared" ref="P26" si="17">+P22+P24</f>
        <v>489253333</v>
      </c>
      <c r="Q26" s="112">
        <f t="shared" si="13"/>
        <v>1311720335</v>
      </c>
      <c r="R26" s="112">
        <v>1311720335</v>
      </c>
      <c r="S26" s="112">
        <v>867760335</v>
      </c>
      <c r="T26" s="112">
        <v>861460335</v>
      </c>
      <c r="U26" s="120">
        <v>861460335</v>
      </c>
      <c r="V26" s="189">
        <f t="shared" si="14"/>
        <v>859622833</v>
      </c>
      <c r="W26" s="112">
        <v>822838833</v>
      </c>
      <c r="X26" s="112">
        <v>822838833</v>
      </c>
      <c r="Y26" s="286">
        <v>911655483</v>
      </c>
      <c r="Z26" s="120">
        <v>911121450</v>
      </c>
      <c r="AA26" s="189">
        <v>976558200</v>
      </c>
      <c r="AB26" s="112"/>
      <c r="AC26" s="112"/>
      <c r="AD26" s="112"/>
      <c r="AE26" s="120"/>
      <c r="AF26" s="191">
        <f t="shared" ref="AF26" si="18">+AF22+AF24</f>
        <v>618523800</v>
      </c>
      <c r="AG26" s="317">
        <v>622347133</v>
      </c>
      <c r="AH26" s="334">
        <v>622347133</v>
      </c>
      <c r="AI26" s="335">
        <v>911121450</v>
      </c>
      <c r="AJ26" s="330">
        <f>AI26/Y26</f>
        <v>0.99941421621439419</v>
      </c>
      <c r="AK26" s="249"/>
      <c r="AL26" s="479"/>
      <c r="AM26" s="462"/>
      <c r="AN26" s="462"/>
      <c r="AO26" s="479"/>
      <c r="AP26" s="482"/>
    </row>
    <row r="27" spans="1:42" s="5" customFormat="1" ht="63.75" customHeight="1" x14ac:dyDescent="0.25">
      <c r="A27" s="553" t="s">
        <v>143</v>
      </c>
      <c r="B27" s="473">
        <v>4</v>
      </c>
      <c r="C27" s="467" t="s">
        <v>173</v>
      </c>
      <c r="D27" s="463" t="s">
        <v>129</v>
      </c>
      <c r="E27" s="586"/>
      <c r="F27" s="586"/>
      <c r="G27" s="48" t="s">
        <v>9</v>
      </c>
      <c r="H27" s="26">
        <v>100</v>
      </c>
      <c r="I27" s="78">
        <v>10</v>
      </c>
      <c r="J27" s="78">
        <v>10</v>
      </c>
      <c r="K27" s="78">
        <v>10</v>
      </c>
      <c r="L27" s="26">
        <v>25</v>
      </c>
      <c r="M27" s="26">
        <v>25</v>
      </c>
      <c r="N27" s="26">
        <v>25</v>
      </c>
      <c r="O27" s="26">
        <v>25</v>
      </c>
      <c r="P27" s="26">
        <v>25</v>
      </c>
      <c r="Q27" s="121">
        <v>55</v>
      </c>
      <c r="R27" s="26">
        <v>55</v>
      </c>
      <c r="S27" s="26">
        <v>55</v>
      </c>
      <c r="T27" s="26">
        <v>55</v>
      </c>
      <c r="U27" s="26">
        <v>55</v>
      </c>
      <c r="V27" s="26">
        <v>100</v>
      </c>
      <c r="W27" s="26">
        <v>100</v>
      </c>
      <c r="X27" s="26">
        <v>100</v>
      </c>
      <c r="Y27" s="287">
        <v>100</v>
      </c>
      <c r="Z27" s="26">
        <v>100</v>
      </c>
      <c r="AA27" s="26">
        <v>100</v>
      </c>
      <c r="AB27" s="26"/>
      <c r="AC27" s="26"/>
      <c r="AD27" s="26"/>
      <c r="AE27" s="26"/>
      <c r="AF27" s="209">
        <v>64</v>
      </c>
      <c r="AG27" s="318">
        <v>77</v>
      </c>
      <c r="AH27" s="340">
        <v>89</v>
      </c>
      <c r="AI27" s="335">
        <v>100</v>
      </c>
      <c r="AJ27" s="330">
        <f>AI27/Y27</f>
        <v>1</v>
      </c>
      <c r="AK27" s="245">
        <f>AI27/H27</f>
        <v>1</v>
      </c>
      <c r="AL27" s="477" t="s">
        <v>250</v>
      </c>
      <c r="AM27" s="461" t="s">
        <v>121</v>
      </c>
      <c r="AN27" s="461" t="s">
        <v>121</v>
      </c>
      <c r="AO27" s="477" t="s">
        <v>174</v>
      </c>
      <c r="AP27" s="477" t="s">
        <v>148</v>
      </c>
    </row>
    <row r="28" spans="1:42" s="5" customFormat="1" ht="66.75" customHeight="1" x14ac:dyDescent="0.25">
      <c r="A28" s="554"/>
      <c r="B28" s="474"/>
      <c r="C28" s="468"/>
      <c r="D28" s="463"/>
      <c r="E28" s="586"/>
      <c r="F28" s="586"/>
      <c r="G28" s="45" t="s">
        <v>10</v>
      </c>
      <c r="H28" s="112">
        <f>K28+P28+U28+V28+AA28</f>
        <v>247779000</v>
      </c>
      <c r="I28" s="113">
        <v>31500000</v>
      </c>
      <c r="J28" s="113">
        <v>31500000</v>
      </c>
      <c r="K28" s="113">
        <v>31500000</v>
      </c>
      <c r="L28" s="112">
        <v>75600000</v>
      </c>
      <c r="M28" s="112">
        <v>75600000</v>
      </c>
      <c r="N28" s="112">
        <v>75600000</v>
      </c>
      <c r="O28" s="112">
        <v>75600000</v>
      </c>
      <c r="P28" s="112">
        <v>75600000</v>
      </c>
      <c r="Q28" s="123">
        <v>72450000</v>
      </c>
      <c r="R28" s="112">
        <v>72450000</v>
      </c>
      <c r="S28" s="112">
        <v>69300000</v>
      </c>
      <c r="T28" s="112">
        <v>69300000</v>
      </c>
      <c r="U28" s="112">
        <v>69300000</v>
      </c>
      <c r="V28" s="189">
        <v>71379000</v>
      </c>
      <c r="W28" s="112">
        <v>71379000</v>
      </c>
      <c r="X28" s="112">
        <v>71379000</v>
      </c>
      <c r="Y28" s="288">
        <v>76570200</v>
      </c>
      <c r="Z28" s="112">
        <v>76570200</v>
      </c>
      <c r="AA28" s="189">
        <v>0</v>
      </c>
      <c r="AB28" s="112"/>
      <c r="AC28" s="112"/>
      <c r="AD28" s="112"/>
      <c r="AE28" s="112"/>
      <c r="AF28" s="211">
        <v>71379000</v>
      </c>
      <c r="AG28" s="319">
        <v>71379000</v>
      </c>
      <c r="AH28" s="172">
        <v>71379000</v>
      </c>
      <c r="AI28" s="335">
        <v>76570200</v>
      </c>
      <c r="AJ28" s="330">
        <f>+AI28/Y28</f>
        <v>1</v>
      </c>
      <c r="AK28" s="245">
        <f>+(K28+P28+U28+AI28)/H28</f>
        <v>1.0209509280447495</v>
      </c>
      <c r="AL28" s="478"/>
      <c r="AM28" s="462"/>
      <c r="AN28" s="462"/>
      <c r="AO28" s="478"/>
      <c r="AP28" s="478"/>
    </row>
    <row r="29" spans="1:42" s="5" customFormat="1" ht="53.25" customHeight="1" x14ac:dyDescent="0.25">
      <c r="A29" s="554"/>
      <c r="B29" s="474"/>
      <c r="C29" s="468"/>
      <c r="D29" s="463"/>
      <c r="E29" s="586"/>
      <c r="F29" s="586"/>
      <c r="G29" s="45" t="s">
        <v>11</v>
      </c>
      <c r="H29" s="117"/>
      <c r="I29" s="158"/>
      <c r="J29" s="158"/>
      <c r="K29" s="158"/>
      <c r="L29" s="117"/>
      <c r="M29" s="117"/>
      <c r="N29" s="117"/>
      <c r="O29" s="117"/>
      <c r="P29" s="117"/>
      <c r="Q29" s="138"/>
      <c r="R29" s="138"/>
      <c r="S29" s="138"/>
      <c r="T29" s="138"/>
      <c r="U29" s="138"/>
      <c r="V29" s="138"/>
      <c r="W29" s="138"/>
      <c r="X29" s="138"/>
      <c r="Y29" s="289"/>
      <c r="Z29" s="138"/>
      <c r="AA29" s="138"/>
      <c r="AB29" s="138"/>
      <c r="AC29" s="138"/>
      <c r="AD29" s="138"/>
      <c r="AE29" s="138"/>
      <c r="AF29" s="210"/>
      <c r="AG29" s="320"/>
      <c r="AH29" s="173"/>
      <c r="AI29" s="335"/>
      <c r="AJ29" s="331"/>
      <c r="AK29" s="248"/>
      <c r="AL29" s="478"/>
      <c r="AM29" s="462"/>
      <c r="AN29" s="462"/>
      <c r="AO29" s="478"/>
      <c r="AP29" s="478"/>
    </row>
    <row r="30" spans="1:42" s="5" customFormat="1" ht="62.25" customHeight="1" x14ac:dyDescent="0.25">
      <c r="A30" s="554"/>
      <c r="B30" s="474"/>
      <c r="C30" s="468"/>
      <c r="D30" s="463"/>
      <c r="E30" s="586"/>
      <c r="F30" s="586"/>
      <c r="G30" s="45" t="s">
        <v>12</v>
      </c>
      <c r="H30" s="117"/>
      <c r="I30" s="158"/>
      <c r="J30" s="158"/>
      <c r="K30" s="158"/>
      <c r="L30" s="131">
        <v>6300000</v>
      </c>
      <c r="M30" s="131">
        <v>6300000</v>
      </c>
      <c r="N30" s="131">
        <v>6300000</v>
      </c>
      <c r="O30" s="131">
        <v>6300000</v>
      </c>
      <c r="P30" s="131">
        <v>6300000</v>
      </c>
      <c r="Q30" s="138"/>
      <c r="R30" s="138"/>
      <c r="S30" s="138"/>
      <c r="T30" s="138"/>
      <c r="U30" s="138"/>
      <c r="V30" s="189">
        <v>5250000</v>
      </c>
      <c r="W30" s="138">
        <v>5250000</v>
      </c>
      <c r="X30" s="138">
        <v>5250000</v>
      </c>
      <c r="Y30" s="288">
        <v>5250000</v>
      </c>
      <c r="Z30" s="138">
        <v>5250000</v>
      </c>
      <c r="AA30" s="138"/>
      <c r="AB30" s="138"/>
      <c r="AC30" s="138"/>
      <c r="AD30" s="138"/>
      <c r="AE30" s="138"/>
      <c r="AF30" s="211">
        <v>5250000</v>
      </c>
      <c r="AG30" s="319">
        <v>5250000</v>
      </c>
      <c r="AH30" s="172">
        <v>5250000</v>
      </c>
      <c r="AI30" s="335">
        <v>5250000</v>
      </c>
      <c r="AJ30" s="332">
        <f>AI30/Y30</f>
        <v>1</v>
      </c>
      <c r="AK30" s="245"/>
      <c r="AL30" s="478"/>
      <c r="AM30" s="462"/>
      <c r="AN30" s="462"/>
      <c r="AO30" s="478"/>
      <c r="AP30" s="478"/>
    </row>
    <row r="31" spans="1:42" s="5" customFormat="1" ht="54.75" customHeight="1" x14ac:dyDescent="0.25">
      <c r="A31" s="554"/>
      <c r="B31" s="474"/>
      <c r="C31" s="468"/>
      <c r="D31" s="463"/>
      <c r="E31" s="586"/>
      <c r="F31" s="586"/>
      <c r="G31" s="45" t="s">
        <v>13</v>
      </c>
      <c r="H31" s="31">
        <f t="shared" ref="H31:L32" si="19">+H27+H29</f>
        <v>100</v>
      </c>
      <c r="I31" s="86">
        <f t="shared" si="19"/>
        <v>10</v>
      </c>
      <c r="J31" s="86">
        <f t="shared" si="19"/>
        <v>10</v>
      </c>
      <c r="K31" s="86">
        <f t="shared" si="19"/>
        <v>10</v>
      </c>
      <c r="L31" s="31">
        <f t="shared" si="19"/>
        <v>25</v>
      </c>
      <c r="M31" s="31">
        <f t="shared" ref="M31:O31" si="20">+M27+M29</f>
        <v>25</v>
      </c>
      <c r="N31" s="31">
        <f t="shared" si="20"/>
        <v>25</v>
      </c>
      <c r="O31" s="31">
        <f t="shared" si="20"/>
        <v>25</v>
      </c>
      <c r="P31" s="31">
        <f t="shared" ref="P31" si="21">+P27+P29</f>
        <v>25</v>
      </c>
      <c r="Q31" s="127">
        <v>55</v>
      </c>
      <c r="R31" s="31">
        <v>55</v>
      </c>
      <c r="S31" s="31">
        <v>55</v>
      </c>
      <c r="T31" s="31">
        <v>55</v>
      </c>
      <c r="U31" s="31">
        <v>55</v>
      </c>
      <c r="V31" s="31">
        <f t="shared" ref="V31:V32" si="22">+V27+V29</f>
        <v>100</v>
      </c>
      <c r="W31" s="31">
        <v>100</v>
      </c>
      <c r="X31" s="31">
        <v>100</v>
      </c>
      <c r="Y31" s="243">
        <v>100</v>
      </c>
      <c r="Z31" s="31">
        <v>100</v>
      </c>
      <c r="AA31" s="31">
        <v>100</v>
      </c>
      <c r="AB31" s="31"/>
      <c r="AC31" s="31"/>
      <c r="AD31" s="31"/>
      <c r="AE31" s="31"/>
      <c r="AF31" s="212">
        <f>+AF27+AF29</f>
        <v>64</v>
      </c>
      <c r="AG31" s="321">
        <v>77</v>
      </c>
      <c r="AH31" s="110">
        <v>89</v>
      </c>
      <c r="AI31" s="335">
        <v>100</v>
      </c>
      <c r="AJ31" s="330">
        <f>AI31/Y31</f>
        <v>1</v>
      </c>
      <c r="AK31" s="245"/>
      <c r="AL31" s="478"/>
      <c r="AM31" s="462"/>
      <c r="AN31" s="462"/>
      <c r="AO31" s="478"/>
      <c r="AP31" s="478"/>
    </row>
    <row r="32" spans="1:42" s="5" customFormat="1" ht="63.75" customHeight="1" thickBot="1" x14ac:dyDescent="0.3">
      <c r="A32" s="554"/>
      <c r="B32" s="475"/>
      <c r="C32" s="476"/>
      <c r="D32" s="463"/>
      <c r="E32" s="586"/>
      <c r="F32" s="586"/>
      <c r="G32" s="46" t="s">
        <v>14</v>
      </c>
      <c r="H32" s="112">
        <f t="shared" si="19"/>
        <v>247779000</v>
      </c>
      <c r="I32" s="113">
        <f t="shared" si="19"/>
        <v>31500000</v>
      </c>
      <c r="J32" s="113">
        <f t="shared" si="19"/>
        <v>31500000</v>
      </c>
      <c r="K32" s="113">
        <f t="shared" si="19"/>
        <v>31500000</v>
      </c>
      <c r="L32" s="112">
        <f t="shared" si="19"/>
        <v>81900000</v>
      </c>
      <c r="M32" s="112">
        <f t="shared" ref="M32:O32" si="23">+M28+M30</f>
        <v>81900000</v>
      </c>
      <c r="N32" s="112">
        <f t="shared" si="23"/>
        <v>81900000</v>
      </c>
      <c r="O32" s="112">
        <f t="shared" si="23"/>
        <v>81900000</v>
      </c>
      <c r="P32" s="112">
        <f t="shared" ref="P32:Q32" si="24">+P28+P30</f>
        <v>81900000</v>
      </c>
      <c r="Q32" s="128">
        <f t="shared" si="24"/>
        <v>72450000</v>
      </c>
      <c r="R32" s="112">
        <v>72450000</v>
      </c>
      <c r="S32" s="112">
        <v>69300000</v>
      </c>
      <c r="T32" s="112">
        <v>69300000</v>
      </c>
      <c r="U32" s="120">
        <v>69300000</v>
      </c>
      <c r="V32" s="189">
        <f t="shared" si="22"/>
        <v>76629000</v>
      </c>
      <c r="W32" s="112">
        <v>76629000</v>
      </c>
      <c r="X32" s="112">
        <v>76629000</v>
      </c>
      <c r="Y32" s="290">
        <v>81820200</v>
      </c>
      <c r="Z32" s="120">
        <v>81820200</v>
      </c>
      <c r="AA32" s="189">
        <v>0</v>
      </c>
      <c r="AB32" s="112"/>
      <c r="AC32" s="112"/>
      <c r="AD32" s="112"/>
      <c r="AE32" s="120"/>
      <c r="AF32" s="213">
        <f>+AF28+AF30</f>
        <v>76629000</v>
      </c>
      <c r="AG32" s="322">
        <v>76629000</v>
      </c>
      <c r="AH32" s="172">
        <v>76629000</v>
      </c>
      <c r="AI32" s="335">
        <v>81820200</v>
      </c>
      <c r="AJ32" s="330">
        <f>AI32/Y32</f>
        <v>1</v>
      </c>
      <c r="AK32" s="245"/>
      <c r="AL32" s="479"/>
      <c r="AM32" s="462"/>
      <c r="AN32" s="462"/>
      <c r="AO32" s="479"/>
      <c r="AP32" s="479"/>
    </row>
    <row r="33" spans="1:45" s="5" customFormat="1" ht="63.75" customHeight="1" x14ac:dyDescent="0.25">
      <c r="A33" s="554"/>
      <c r="B33" s="473">
        <v>5</v>
      </c>
      <c r="C33" s="467" t="s">
        <v>175</v>
      </c>
      <c r="D33" s="463" t="s">
        <v>129</v>
      </c>
      <c r="E33" s="586"/>
      <c r="F33" s="586"/>
      <c r="G33" s="48" t="s">
        <v>9</v>
      </c>
      <c r="H33" s="26">
        <v>4</v>
      </c>
      <c r="I33" s="78">
        <v>0.4</v>
      </c>
      <c r="J33" s="78">
        <v>0.4</v>
      </c>
      <c r="K33" s="78">
        <v>0.35</v>
      </c>
      <c r="L33" s="78">
        <v>1.05</v>
      </c>
      <c r="M33" s="78">
        <v>1.05</v>
      </c>
      <c r="N33" s="78">
        <v>1.05</v>
      </c>
      <c r="O33" s="78">
        <v>1.05</v>
      </c>
      <c r="P33" s="78">
        <v>1.05</v>
      </c>
      <c r="Q33" s="129">
        <v>2</v>
      </c>
      <c r="R33" s="26">
        <v>2</v>
      </c>
      <c r="S33" s="26">
        <v>2</v>
      </c>
      <c r="T33" s="26">
        <v>2</v>
      </c>
      <c r="U33" s="26">
        <v>2</v>
      </c>
      <c r="V33" s="78">
        <v>3.5</v>
      </c>
      <c r="W33" s="78">
        <v>3.5</v>
      </c>
      <c r="X33" s="78">
        <v>3.5</v>
      </c>
      <c r="Y33" s="294">
        <v>3.5</v>
      </c>
      <c r="Z33" s="26">
        <v>3.5</v>
      </c>
      <c r="AA33" s="26">
        <v>4</v>
      </c>
      <c r="AB33" s="26"/>
      <c r="AC33" s="26"/>
      <c r="AD33" s="26"/>
      <c r="AE33" s="26"/>
      <c r="AF33" s="215">
        <v>2.14</v>
      </c>
      <c r="AG33" s="318">
        <v>2.5099999999999998</v>
      </c>
      <c r="AH33" s="340">
        <v>3.14</v>
      </c>
      <c r="AI33" s="335">
        <v>3.5</v>
      </c>
      <c r="AJ33" s="330">
        <f>AI33/Y33</f>
        <v>1</v>
      </c>
      <c r="AK33" s="245">
        <f>AI33/H33</f>
        <v>0.875</v>
      </c>
      <c r="AL33" s="487" t="s">
        <v>251</v>
      </c>
      <c r="AM33" s="461" t="s">
        <v>121</v>
      </c>
      <c r="AN33" s="461" t="s">
        <v>121</v>
      </c>
      <c r="AO33" s="591" t="s">
        <v>240</v>
      </c>
      <c r="AP33" s="592" t="s">
        <v>252</v>
      </c>
    </row>
    <row r="34" spans="1:45" s="5" customFormat="1" ht="66.75" customHeight="1" x14ac:dyDescent="0.25">
      <c r="A34" s="554"/>
      <c r="B34" s="474"/>
      <c r="C34" s="468"/>
      <c r="D34" s="463"/>
      <c r="E34" s="586"/>
      <c r="F34" s="586"/>
      <c r="G34" s="45" t="s">
        <v>10</v>
      </c>
      <c r="H34" s="112">
        <f>K34+P34+U34+W34+AA34</f>
        <v>560519667</v>
      </c>
      <c r="I34" s="113">
        <v>78000000</v>
      </c>
      <c r="J34" s="113">
        <v>78000000</v>
      </c>
      <c r="K34" s="113">
        <v>66800000</v>
      </c>
      <c r="L34" s="112">
        <v>151147667</v>
      </c>
      <c r="M34" s="112">
        <v>151147667</v>
      </c>
      <c r="N34" s="112">
        <v>151147667</v>
      </c>
      <c r="O34" s="112">
        <v>151147667</v>
      </c>
      <c r="P34" s="112">
        <v>151147667</v>
      </c>
      <c r="Q34" s="123">
        <v>175800000</v>
      </c>
      <c r="R34" s="112">
        <v>175800000</v>
      </c>
      <c r="S34" s="112">
        <v>170080000</v>
      </c>
      <c r="T34" s="112">
        <v>164670000</v>
      </c>
      <c r="U34" s="112">
        <v>164670000</v>
      </c>
      <c r="V34" s="189">
        <v>111034000</v>
      </c>
      <c r="W34" s="112">
        <v>111034000</v>
      </c>
      <c r="X34" s="112">
        <v>111034000</v>
      </c>
      <c r="Y34" s="288">
        <v>119335800</v>
      </c>
      <c r="Z34" s="112">
        <v>119335800</v>
      </c>
      <c r="AA34" s="189">
        <v>66868000</v>
      </c>
      <c r="AB34" s="112"/>
      <c r="AC34" s="112"/>
      <c r="AD34" s="112"/>
      <c r="AE34" s="112"/>
      <c r="AF34" s="211">
        <v>109241800</v>
      </c>
      <c r="AG34" s="319">
        <v>109241800</v>
      </c>
      <c r="AH34" s="172">
        <v>109241800</v>
      </c>
      <c r="AI34" s="335">
        <v>119335800</v>
      </c>
      <c r="AJ34" s="330">
        <f>+AI34/Y34</f>
        <v>1</v>
      </c>
      <c r="AK34" s="245">
        <f>+(K34+P34+U34+AI34)/H34</f>
        <v>0.89551446015541858</v>
      </c>
      <c r="AL34" s="487"/>
      <c r="AM34" s="462"/>
      <c r="AN34" s="462"/>
      <c r="AO34" s="591"/>
      <c r="AP34" s="592"/>
    </row>
    <row r="35" spans="1:45" s="5" customFormat="1" ht="53.25" customHeight="1" x14ac:dyDescent="0.25">
      <c r="A35" s="554"/>
      <c r="B35" s="474"/>
      <c r="C35" s="468"/>
      <c r="D35" s="463"/>
      <c r="E35" s="586"/>
      <c r="F35" s="586"/>
      <c r="G35" s="45" t="s">
        <v>11</v>
      </c>
      <c r="H35" s="117"/>
      <c r="I35" s="158"/>
      <c r="J35" s="158"/>
      <c r="K35" s="158"/>
      <c r="L35" s="117"/>
      <c r="M35" s="117"/>
      <c r="N35" s="117"/>
      <c r="O35" s="117"/>
      <c r="P35" s="126"/>
      <c r="Q35" s="138"/>
      <c r="R35" s="117"/>
      <c r="S35" s="117"/>
      <c r="T35" s="117"/>
      <c r="U35" s="117"/>
      <c r="V35" s="117"/>
      <c r="W35" s="117"/>
      <c r="X35" s="117"/>
      <c r="Y35" s="291"/>
      <c r="Z35" s="117"/>
      <c r="AA35" s="117"/>
      <c r="AB35" s="117"/>
      <c r="AC35" s="117"/>
      <c r="AD35" s="117"/>
      <c r="AE35" s="117"/>
      <c r="AF35" s="210"/>
      <c r="AG35" s="323"/>
      <c r="AH35" s="174"/>
      <c r="AI35" s="335"/>
      <c r="AJ35" s="331"/>
      <c r="AK35" s="248"/>
      <c r="AL35" s="487"/>
      <c r="AM35" s="462"/>
      <c r="AN35" s="462"/>
      <c r="AO35" s="591"/>
      <c r="AP35" s="592"/>
      <c r="AS35" s="92"/>
    </row>
    <row r="36" spans="1:45" s="5" customFormat="1" ht="62.25" customHeight="1" thickBot="1" x14ac:dyDescent="0.3">
      <c r="A36" s="554"/>
      <c r="B36" s="474"/>
      <c r="C36" s="468"/>
      <c r="D36" s="463"/>
      <c r="E36" s="586"/>
      <c r="F36" s="586"/>
      <c r="G36" s="45" t="s">
        <v>12</v>
      </c>
      <c r="H36" s="117"/>
      <c r="I36" s="158"/>
      <c r="J36" s="158"/>
      <c r="K36" s="158"/>
      <c r="L36" s="131">
        <v>3040000</v>
      </c>
      <c r="M36" s="131">
        <v>3040000</v>
      </c>
      <c r="N36" s="131">
        <v>3040000</v>
      </c>
      <c r="O36" s="131">
        <v>3040000</v>
      </c>
      <c r="P36" s="131">
        <v>3040000</v>
      </c>
      <c r="Q36" s="164">
        <v>15983001</v>
      </c>
      <c r="R36" s="117">
        <v>15983001</v>
      </c>
      <c r="S36" s="117">
        <v>15983001</v>
      </c>
      <c r="T36" s="117">
        <v>15983001</v>
      </c>
      <c r="U36" s="117">
        <v>15983001</v>
      </c>
      <c r="V36" s="189">
        <v>8194667</v>
      </c>
      <c r="W36" s="117">
        <v>8194667</v>
      </c>
      <c r="X36" s="117">
        <v>8194667</v>
      </c>
      <c r="Y36" s="288">
        <v>8194667</v>
      </c>
      <c r="Z36" s="117">
        <v>8194667</v>
      </c>
      <c r="AA36" s="117"/>
      <c r="AB36" s="117"/>
      <c r="AC36" s="117"/>
      <c r="AD36" s="117"/>
      <c r="AE36" s="117"/>
      <c r="AF36" s="211">
        <v>0</v>
      </c>
      <c r="AG36" s="319">
        <v>8194667</v>
      </c>
      <c r="AH36" s="172">
        <v>8194667</v>
      </c>
      <c r="AI36" s="335">
        <v>8194667</v>
      </c>
      <c r="AJ36" s="332">
        <f>AI36/Y36</f>
        <v>1</v>
      </c>
      <c r="AK36" s="245"/>
      <c r="AL36" s="487"/>
      <c r="AM36" s="462"/>
      <c r="AN36" s="462"/>
      <c r="AO36" s="591"/>
      <c r="AP36" s="592"/>
    </row>
    <row r="37" spans="1:45" s="5" customFormat="1" ht="54.75" customHeight="1" x14ac:dyDescent="0.25">
      <c r="A37" s="554"/>
      <c r="B37" s="474"/>
      <c r="C37" s="468"/>
      <c r="D37" s="463"/>
      <c r="E37" s="586"/>
      <c r="F37" s="586"/>
      <c r="G37" s="45" t="s">
        <v>13</v>
      </c>
      <c r="H37" s="31">
        <f t="shared" ref="H37:L38" si="25">+H33+H35</f>
        <v>4</v>
      </c>
      <c r="I37" s="78">
        <v>0.4</v>
      </c>
      <c r="J37" s="78">
        <v>0.4</v>
      </c>
      <c r="K37" s="78">
        <v>0.35</v>
      </c>
      <c r="L37" s="86">
        <v>1.05</v>
      </c>
      <c r="M37" s="86">
        <v>1.05</v>
      </c>
      <c r="N37" s="86">
        <v>1.05</v>
      </c>
      <c r="O37" s="86">
        <v>1.05</v>
      </c>
      <c r="P37" s="86">
        <v>1.05</v>
      </c>
      <c r="Q37" s="132">
        <f t="shared" ref="Q37" si="26">+Q33</f>
        <v>2</v>
      </c>
      <c r="R37" s="86">
        <v>2</v>
      </c>
      <c r="S37" s="86">
        <v>2</v>
      </c>
      <c r="T37" s="86">
        <v>2</v>
      </c>
      <c r="U37" s="31">
        <v>2</v>
      </c>
      <c r="V37" s="86">
        <f t="shared" ref="V37:V38" si="27">+V33+V35</f>
        <v>3.5</v>
      </c>
      <c r="W37" s="86">
        <v>3.5</v>
      </c>
      <c r="X37" s="86">
        <v>3.5</v>
      </c>
      <c r="Y37" s="295">
        <v>3.5</v>
      </c>
      <c r="Z37" s="31">
        <v>3.5</v>
      </c>
      <c r="AA37" s="86">
        <v>4</v>
      </c>
      <c r="AB37" s="86"/>
      <c r="AC37" s="86"/>
      <c r="AD37" s="86"/>
      <c r="AE37" s="31"/>
      <c r="AF37" s="216">
        <f>+AF33+AF35</f>
        <v>2.14</v>
      </c>
      <c r="AG37" s="321">
        <v>2.5099999999999998</v>
      </c>
      <c r="AH37" s="110">
        <v>3.14</v>
      </c>
      <c r="AI37" s="335">
        <v>3.5</v>
      </c>
      <c r="AJ37" s="330">
        <f>AI37/Y37</f>
        <v>1</v>
      </c>
      <c r="AK37" s="245"/>
      <c r="AL37" s="487"/>
      <c r="AM37" s="462"/>
      <c r="AN37" s="462"/>
      <c r="AO37" s="591"/>
      <c r="AP37" s="592"/>
    </row>
    <row r="38" spans="1:45" s="5" customFormat="1" ht="63.75" customHeight="1" thickBot="1" x14ac:dyDescent="0.3">
      <c r="A38" s="554"/>
      <c r="B38" s="475"/>
      <c r="C38" s="476"/>
      <c r="D38" s="463"/>
      <c r="E38" s="586"/>
      <c r="F38" s="586"/>
      <c r="G38" s="46" t="s">
        <v>14</v>
      </c>
      <c r="H38" s="112">
        <f t="shared" si="25"/>
        <v>560519667</v>
      </c>
      <c r="I38" s="113">
        <f t="shared" si="25"/>
        <v>78000000</v>
      </c>
      <c r="J38" s="113">
        <f t="shared" si="25"/>
        <v>78000000</v>
      </c>
      <c r="K38" s="113">
        <f t="shared" si="25"/>
        <v>66800000</v>
      </c>
      <c r="L38" s="112">
        <f t="shared" si="25"/>
        <v>154187667</v>
      </c>
      <c r="M38" s="112">
        <f t="shared" ref="M38:O38" si="28">+M34+M36</f>
        <v>154187667</v>
      </c>
      <c r="N38" s="112">
        <f t="shared" si="28"/>
        <v>154187667</v>
      </c>
      <c r="O38" s="112">
        <f t="shared" si="28"/>
        <v>154187667</v>
      </c>
      <c r="P38" s="112">
        <f t="shared" ref="P38" si="29">+P34+P36</f>
        <v>154187667</v>
      </c>
      <c r="Q38" s="128">
        <f t="shared" ref="Q38" si="30">+Q34+Q36</f>
        <v>191783001</v>
      </c>
      <c r="R38" s="112">
        <v>191783001</v>
      </c>
      <c r="S38" s="112">
        <v>186063001</v>
      </c>
      <c r="T38" s="112">
        <v>180653001</v>
      </c>
      <c r="U38" s="120">
        <v>180653001</v>
      </c>
      <c r="V38" s="189">
        <f t="shared" si="27"/>
        <v>119228667</v>
      </c>
      <c r="W38" s="112">
        <v>119228667</v>
      </c>
      <c r="X38" s="112">
        <v>119228667</v>
      </c>
      <c r="Y38" s="290">
        <v>127530467</v>
      </c>
      <c r="Z38" s="120">
        <v>127530467</v>
      </c>
      <c r="AA38" s="189">
        <v>66868000</v>
      </c>
      <c r="AB38" s="112"/>
      <c r="AC38" s="112"/>
      <c r="AD38" s="112"/>
      <c r="AE38" s="120"/>
      <c r="AF38" s="213">
        <f>+AF34+AF36</f>
        <v>109241800</v>
      </c>
      <c r="AG38" s="322">
        <v>117436467</v>
      </c>
      <c r="AH38" s="172">
        <v>117436467</v>
      </c>
      <c r="AI38" s="335">
        <v>127530467</v>
      </c>
      <c r="AJ38" s="330">
        <f>AI38/Y38</f>
        <v>1</v>
      </c>
      <c r="AK38" s="245"/>
      <c r="AL38" s="487"/>
      <c r="AM38" s="462"/>
      <c r="AN38" s="462"/>
      <c r="AO38" s="591"/>
      <c r="AP38" s="592"/>
    </row>
    <row r="39" spans="1:45" s="5" customFormat="1" ht="63.75" customHeight="1" x14ac:dyDescent="0.25">
      <c r="A39" s="554"/>
      <c r="B39" s="473">
        <v>6</v>
      </c>
      <c r="C39" s="467" t="s">
        <v>176</v>
      </c>
      <c r="D39" s="463" t="s">
        <v>129</v>
      </c>
      <c r="E39" s="586"/>
      <c r="F39" s="586"/>
      <c r="G39" s="48" t="s">
        <v>9</v>
      </c>
      <c r="H39" s="26">
        <v>2500</v>
      </c>
      <c r="I39" s="78">
        <v>1200</v>
      </c>
      <c r="J39" s="78">
        <v>1200</v>
      </c>
      <c r="K39" s="26">
        <v>1535</v>
      </c>
      <c r="L39" s="26">
        <v>1200</v>
      </c>
      <c r="M39" s="26">
        <v>1200</v>
      </c>
      <c r="N39" s="26">
        <v>1200</v>
      </c>
      <c r="O39" s="26">
        <v>1200</v>
      </c>
      <c r="P39" s="26">
        <v>1105</v>
      </c>
      <c r="Q39" s="133">
        <v>1250</v>
      </c>
      <c r="R39" s="26">
        <v>1250</v>
      </c>
      <c r="S39" s="26">
        <v>1250</v>
      </c>
      <c r="T39" s="26">
        <v>1250</v>
      </c>
      <c r="U39" s="26">
        <v>1519</v>
      </c>
      <c r="V39" s="26">
        <v>1600</v>
      </c>
      <c r="W39" s="26">
        <v>1600</v>
      </c>
      <c r="X39" s="26">
        <v>1649</v>
      </c>
      <c r="Y39" s="287">
        <v>1724</v>
      </c>
      <c r="Z39" s="26">
        <v>1726</v>
      </c>
      <c r="AA39" s="26">
        <v>2500</v>
      </c>
      <c r="AB39" s="26"/>
      <c r="AC39" s="26"/>
      <c r="AD39" s="26"/>
      <c r="AE39" s="26"/>
      <c r="AF39" s="209">
        <v>1519</v>
      </c>
      <c r="AG39" s="318">
        <v>1649</v>
      </c>
      <c r="AH39" s="340">
        <v>1724</v>
      </c>
      <c r="AI39" s="335">
        <v>1726</v>
      </c>
      <c r="AJ39" s="330">
        <f>AI39/Y39</f>
        <v>1.0011600928074247</v>
      </c>
      <c r="AK39" s="245">
        <f>AI39/H39</f>
        <v>0.69040000000000001</v>
      </c>
      <c r="AL39" s="564" t="s">
        <v>253</v>
      </c>
      <c r="AM39" s="462" t="s">
        <v>210</v>
      </c>
      <c r="AN39" s="462" t="s">
        <v>121</v>
      </c>
      <c r="AO39" s="491" t="s">
        <v>177</v>
      </c>
      <c r="AP39" s="588" t="s">
        <v>229</v>
      </c>
    </row>
    <row r="40" spans="1:45" s="5" customFormat="1" ht="66.75" customHeight="1" x14ac:dyDescent="0.25">
      <c r="A40" s="554"/>
      <c r="B40" s="474"/>
      <c r="C40" s="468"/>
      <c r="D40" s="463"/>
      <c r="E40" s="586"/>
      <c r="F40" s="586"/>
      <c r="G40" s="45" t="s">
        <v>10</v>
      </c>
      <c r="H40" s="112">
        <f>K40+P40+U40+W40+AA40</f>
        <v>2420117031</v>
      </c>
      <c r="I40" s="113">
        <v>178419553</v>
      </c>
      <c r="J40" s="113">
        <v>178419553</v>
      </c>
      <c r="K40" s="113">
        <v>178419553</v>
      </c>
      <c r="L40" s="112">
        <v>467544346</v>
      </c>
      <c r="M40" s="112">
        <v>467544346</v>
      </c>
      <c r="N40" s="112">
        <v>467544346</v>
      </c>
      <c r="O40" s="112">
        <v>467544346</v>
      </c>
      <c r="P40" s="112">
        <v>467494318</v>
      </c>
      <c r="Q40" s="165">
        <v>91740000</v>
      </c>
      <c r="R40" s="112">
        <v>80300000</v>
      </c>
      <c r="S40" s="112">
        <v>465747920</v>
      </c>
      <c r="T40" s="112">
        <v>456147920</v>
      </c>
      <c r="U40" s="112">
        <v>456147920</v>
      </c>
      <c r="V40" s="196">
        <v>395461240</v>
      </c>
      <c r="W40" s="112">
        <v>545461240</v>
      </c>
      <c r="X40" s="112">
        <v>545461240</v>
      </c>
      <c r="Y40" s="288">
        <v>559833840</v>
      </c>
      <c r="Z40" s="112">
        <v>559833840</v>
      </c>
      <c r="AA40" s="189">
        <v>772594000</v>
      </c>
      <c r="AB40" s="112"/>
      <c r="AC40" s="112"/>
      <c r="AD40" s="112"/>
      <c r="AE40" s="112"/>
      <c r="AF40" s="211">
        <v>395152240</v>
      </c>
      <c r="AG40" s="319">
        <v>395152240</v>
      </c>
      <c r="AH40" s="172">
        <v>543353840</v>
      </c>
      <c r="AI40" s="335">
        <v>559833840</v>
      </c>
      <c r="AJ40" s="330">
        <f>+AI40/Y40</f>
        <v>1</v>
      </c>
      <c r="AK40" s="245">
        <f>+(K40+P40+U40+AI40)/H40</f>
        <v>0.68670052303763984</v>
      </c>
      <c r="AL40" s="565"/>
      <c r="AM40" s="567"/>
      <c r="AN40" s="567"/>
      <c r="AO40" s="492"/>
      <c r="AP40" s="589"/>
    </row>
    <row r="41" spans="1:45" s="5" customFormat="1" ht="53.25" customHeight="1" x14ac:dyDescent="0.25">
      <c r="A41" s="554"/>
      <c r="B41" s="474"/>
      <c r="C41" s="468"/>
      <c r="D41" s="463"/>
      <c r="E41" s="586"/>
      <c r="F41" s="586"/>
      <c r="G41" s="45" t="s">
        <v>11</v>
      </c>
      <c r="H41" s="117"/>
      <c r="I41" s="158"/>
      <c r="J41" s="158"/>
      <c r="K41" s="158"/>
      <c r="L41" s="117"/>
      <c r="M41" s="117"/>
      <c r="N41" s="117"/>
      <c r="O41" s="117"/>
      <c r="P41" s="117"/>
      <c r="Q41" s="138"/>
      <c r="R41" s="138"/>
      <c r="S41" s="138"/>
      <c r="T41" s="138"/>
      <c r="U41" s="138"/>
      <c r="V41" s="138"/>
      <c r="W41" s="138"/>
      <c r="X41" s="138"/>
      <c r="Y41" s="289"/>
      <c r="Z41" s="138"/>
      <c r="AA41" s="138"/>
      <c r="AB41" s="138"/>
      <c r="AC41" s="138"/>
      <c r="AD41" s="138"/>
      <c r="AE41" s="138"/>
      <c r="AF41" s="210"/>
      <c r="AG41" s="320"/>
      <c r="AH41" s="173"/>
      <c r="AI41" s="335"/>
      <c r="AJ41" s="331"/>
      <c r="AK41" s="248"/>
      <c r="AL41" s="565"/>
      <c r="AM41" s="567"/>
      <c r="AN41" s="567"/>
      <c r="AO41" s="492"/>
      <c r="AP41" s="589"/>
    </row>
    <row r="42" spans="1:45" s="5" customFormat="1" ht="62.25" customHeight="1" x14ac:dyDescent="0.25">
      <c r="A42" s="554"/>
      <c r="B42" s="474"/>
      <c r="C42" s="468"/>
      <c r="D42" s="463"/>
      <c r="E42" s="586"/>
      <c r="F42" s="586"/>
      <c r="G42" s="45" t="s">
        <v>12</v>
      </c>
      <c r="H42" s="117"/>
      <c r="I42" s="158"/>
      <c r="J42" s="158"/>
      <c r="K42" s="158"/>
      <c r="L42" s="131">
        <v>76139851</v>
      </c>
      <c r="M42" s="131">
        <v>76139851</v>
      </c>
      <c r="N42" s="131">
        <v>76139851</v>
      </c>
      <c r="O42" s="131">
        <v>76139851</v>
      </c>
      <c r="P42" s="131">
        <v>76139851</v>
      </c>
      <c r="Q42" s="164">
        <v>281011668</v>
      </c>
      <c r="R42" s="117">
        <v>281011668</v>
      </c>
      <c r="S42" s="117">
        <v>281011668</v>
      </c>
      <c r="T42" s="117">
        <v>281011668</v>
      </c>
      <c r="U42" s="117">
        <v>281011668</v>
      </c>
      <c r="V42" s="189">
        <v>322045973</v>
      </c>
      <c r="W42" s="117">
        <v>322045973</v>
      </c>
      <c r="X42" s="117">
        <v>322045973</v>
      </c>
      <c r="Y42" s="288">
        <v>322045973</v>
      </c>
      <c r="Z42" s="117">
        <v>281645951</v>
      </c>
      <c r="AA42" s="117"/>
      <c r="AB42" s="117"/>
      <c r="AC42" s="117"/>
      <c r="AD42" s="117"/>
      <c r="AE42" s="117"/>
      <c r="AF42" s="211">
        <v>3163333</v>
      </c>
      <c r="AG42" s="319">
        <v>103163319</v>
      </c>
      <c r="AH42" s="172">
        <v>281645951</v>
      </c>
      <c r="AI42" s="335">
        <v>281645951</v>
      </c>
      <c r="AJ42" s="332">
        <f>AI42/Y42</f>
        <v>0.87455200379108611</v>
      </c>
      <c r="AK42" s="245"/>
      <c r="AL42" s="565"/>
      <c r="AM42" s="567"/>
      <c r="AN42" s="567"/>
      <c r="AO42" s="492"/>
      <c r="AP42" s="589"/>
    </row>
    <row r="43" spans="1:45" s="5" customFormat="1" ht="54.75" customHeight="1" x14ac:dyDescent="0.25">
      <c r="A43" s="554"/>
      <c r="B43" s="474"/>
      <c r="C43" s="468"/>
      <c r="D43" s="463"/>
      <c r="E43" s="586"/>
      <c r="F43" s="586"/>
      <c r="G43" s="45" t="s">
        <v>13</v>
      </c>
      <c r="H43" s="31">
        <v>2500</v>
      </c>
      <c r="I43" s="86">
        <f t="shared" ref="H43:L44" si="31">+I39+I41</f>
        <v>1200</v>
      </c>
      <c r="J43" s="86">
        <f t="shared" si="31"/>
        <v>1200</v>
      </c>
      <c r="K43" s="86">
        <f t="shared" si="31"/>
        <v>1535</v>
      </c>
      <c r="L43" s="31">
        <f t="shared" si="31"/>
        <v>1200</v>
      </c>
      <c r="M43" s="31">
        <f t="shared" ref="M43:O43" si="32">+M39+M41</f>
        <v>1200</v>
      </c>
      <c r="N43" s="31">
        <f t="shared" si="32"/>
        <v>1200</v>
      </c>
      <c r="O43" s="31">
        <f t="shared" si="32"/>
        <v>1200</v>
      </c>
      <c r="P43" s="31">
        <f t="shared" ref="P43" si="33">+P39+P41</f>
        <v>1105</v>
      </c>
      <c r="Q43" s="127">
        <v>1250</v>
      </c>
      <c r="R43" s="31">
        <v>1250</v>
      </c>
      <c r="S43" s="31">
        <v>1250</v>
      </c>
      <c r="T43" s="31">
        <v>1250</v>
      </c>
      <c r="U43" s="31">
        <v>1519</v>
      </c>
      <c r="V43" s="189">
        <f t="shared" ref="V43:V44" si="34">+V39+V41</f>
        <v>1600</v>
      </c>
      <c r="W43" s="31">
        <v>1600</v>
      </c>
      <c r="X43" s="31">
        <v>1649</v>
      </c>
      <c r="Y43" s="243">
        <v>1724</v>
      </c>
      <c r="Z43" s="31">
        <v>1726</v>
      </c>
      <c r="AA43" s="31">
        <v>2500</v>
      </c>
      <c r="AB43" s="31"/>
      <c r="AC43" s="31"/>
      <c r="AD43" s="31"/>
      <c r="AE43" s="31"/>
      <c r="AF43" s="212">
        <f>+AF39+AF41</f>
        <v>1519</v>
      </c>
      <c r="AG43" s="321">
        <v>1649</v>
      </c>
      <c r="AH43" s="110">
        <v>1724</v>
      </c>
      <c r="AI43" s="335">
        <v>1726</v>
      </c>
      <c r="AJ43" s="330">
        <f>AI43/Y43</f>
        <v>1.0011600928074247</v>
      </c>
      <c r="AK43" s="247"/>
      <c r="AL43" s="565"/>
      <c r="AM43" s="567"/>
      <c r="AN43" s="567"/>
      <c r="AO43" s="492"/>
      <c r="AP43" s="589"/>
    </row>
    <row r="44" spans="1:45" s="5" customFormat="1" ht="63.75" customHeight="1" thickBot="1" x14ac:dyDescent="0.3">
      <c r="A44" s="554"/>
      <c r="B44" s="475"/>
      <c r="C44" s="476"/>
      <c r="D44" s="463"/>
      <c r="E44" s="586"/>
      <c r="F44" s="586"/>
      <c r="G44" s="46" t="s">
        <v>14</v>
      </c>
      <c r="H44" s="112">
        <f t="shared" si="31"/>
        <v>2420117031</v>
      </c>
      <c r="I44" s="113">
        <f t="shared" si="31"/>
        <v>178419553</v>
      </c>
      <c r="J44" s="113">
        <f t="shared" si="31"/>
        <v>178419553</v>
      </c>
      <c r="K44" s="113">
        <f t="shared" si="31"/>
        <v>178419553</v>
      </c>
      <c r="L44" s="112">
        <f t="shared" si="31"/>
        <v>543684197</v>
      </c>
      <c r="M44" s="112">
        <f t="shared" ref="M44:O44" si="35">+M40+M42</f>
        <v>543684197</v>
      </c>
      <c r="N44" s="112">
        <f t="shared" si="35"/>
        <v>543684197</v>
      </c>
      <c r="O44" s="112">
        <f t="shared" si="35"/>
        <v>543684197</v>
      </c>
      <c r="P44" s="112">
        <f t="shared" ref="P44:Q44" si="36">+P40+P42</f>
        <v>543634169</v>
      </c>
      <c r="Q44" s="134">
        <f t="shared" si="36"/>
        <v>372751668</v>
      </c>
      <c r="R44" s="112">
        <v>361311668</v>
      </c>
      <c r="S44" s="112">
        <v>746759588</v>
      </c>
      <c r="T44" s="112">
        <v>737159588</v>
      </c>
      <c r="U44" s="120">
        <v>737159588</v>
      </c>
      <c r="V44" s="189">
        <f t="shared" si="34"/>
        <v>717507213</v>
      </c>
      <c r="W44" s="112">
        <v>867507213</v>
      </c>
      <c r="X44" s="112">
        <v>867507213</v>
      </c>
      <c r="Y44" s="290">
        <v>881879813</v>
      </c>
      <c r="Z44" s="120">
        <v>841479791</v>
      </c>
      <c r="AA44" s="189">
        <v>809444000</v>
      </c>
      <c r="AB44" s="112"/>
      <c r="AC44" s="112"/>
      <c r="AD44" s="112"/>
      <c r="AE44" s="120"/>
      <c r="AF44" s="213">
        <f>+AF40+AF42</f>
        <v>398315573</v>
      </c>
      <c r="AG44" s="322">
        <v>498315559</v>
      </c>
      <c r="AH44" s="172">
        <v>824999791</v>
      </c>
      <c r="AI44" s="335">
        <v>841479791</v>
      </c>
      <c r="AJ44" s="330">
        <f>AI44/Y44</f>
        <v>0.95418874385777552</v>
      </c>
      <c r="AK44" s="245"/>
      <c r="AL44" s="566"/>
      <c r="AM44" s="568"/>
      <c r="AN44" s="568"/>
      <c r="AO44" s="493"/>
      <c r="AP44" s="590"/>
    </row>
    <row r="45" spans="1:45" s="5" customFormat="1" ht="63.75" customHeight="1" x14ac:dyDescent="0.25">
      <c r="A45" s="554"/>
      <c r="B45" s="473">
        <v>7</v>
      </c>
      <c r="C45" s="467" t="s">
        <v>178</v>
      </c>
      <c r="D45" s="463" t="s">
        <v>129</v>
      </c>
      <c r="E45" s="586"/>
      <c r="F45" s="586"/>
      <c r="G45" s="48" t="s">
        <v>9</v>
      </c>
      <c r="H45" s="26">
        <v>6</v>
      </c>
      <c r="I45" s="78" t="s">
        <v>168</v>
      </c>
      <c r="J45" s="78" t="s">
        <v>168</v>
      </c>
      <c r="K45" s="78" t="s">
        <v>168</v>
      </c>
      <c r="L45" s="78">
        <v>1.5</v>
      </c>
      <c r="M45" s="78">
        <v>1.5</v>
      </c>
      <c r="N45" s="78">
        <v>1.5</v>
      </c>
      <c r="O45" s="78">
        <v>1.5</v>
      </c>
      <c r="P45" s="78">
        <v>1.5</v>
      </c>
      <c r="Q45" s="135">
        <v>4.5</v>
      </c>
      <c r="R45" s="78">
        <v>4.5</v>
      </c>
      <c r="S45" s="78">
        <v>4.5</v>
      </c>
      <c r="T45" s="78">
        <v>4.5</v>
      </c>
      <c r="U45" s="26">
        <v>4.5</v>
      </c>
      <c r="V45" s="78">
        <v>5.5</v>
      </c>
      <c r="W45" s="78">
        <v>5.5</v>
      </c>
      <c r="X45" s="78">
        <v>5.5</v>
      </c>
      <c r="Y45" s="277">
        <v>5.5</v>
      </c>
      <c r="Z45" s="26">
        <v>5.2</v>
      </c>
      <c r="AA45" s="26">
        <v>6</v>
      </c>
      <c r="AB45" s="26"/>
      <c r="AC45" s="26"/>
      <c r="AD45" s="26"/>
      <c r="AE45" s="26"/>
      <c r="AF45" s="215">
        <v>4.6900000000000004</v>
      </c>
      <c r="AG45" s="318">
        <v>4.97</v>
      </c>
      <c r="AH45" s="340">
        <v>5</v>
      </c>
      <c r="AI45" s="335">
        <v>5.2</v>
      </c>
      <c r="AJ45" s="330">
        <f>AI45/Y45</f>
        <v>0.94545454545454544</v>
      </c>
      <c r="AK45" s="245">
        <f>AI45/H45</f>
        <v>0.8666666666666667</v>
      </c>
      <c r="AL45" s="593" t="s">
        <v>254</v>
      </c>
      <c r="AM45" s="489" t="s">
        <v>255</v>
      </c>
      <c r="AN45" s="489" t="s">
        <v>256</v>
      </c>
      <c r="AO45" s="489" t="s">
        <v>257</v>
      </c>
      <c r="AP45" s="596" t="s">
        <v>233</v>
      </c>
    </row>
    <row r="46" spans="1:45" s="5" customFormat="1" ht="66.75" customHeight="1" x14ac:dyDescent="0.25">
      <c r="A46" s="554"/>
      <c r="B46" s="474"/>
      <c r="C46" s="468"/>
      <c r="D46" s="463"/>
      <c r="E46" s="586"/>
      <c r="F46" s="586"/>
      <c r="G46" s="45" t="s">
        <v>10</v>
      </c>
      <c r="H46" s="112">
        <f>K46+P46+U46+W46+AA46</f>
        <v>1045668300</v>
      </c>
      <c r="I46" s="113">
        <v>46800000</v>
      </c>
      <c r="J46" s="113">
        <v>46800000</v>
      </c>
      <c r="K46" s="113">
        <v>46800000</v>
      </c>
      <c r="L46" s="112">
        <v>826055000</v>
      </c>
      <c r="M46" s="112">
        <v>826055000</v>
      </c>
      <c r="N46" s="112">
        <v>826055000</v>
      </c>
      <c r="O46" s="112">
        <v>826055000</v>
      </c>
      <c r="P46" s="112">
        <v>826055000</v>
      </c>
      <c r="Q46" s="166">
        <v>312965000</v>
      </c>
      <c r="R46" s="112">
        <v>307110000</v>
      </c>
      <c r="S46" s="112">
        <v>102297080</v>
      </c>
      <c r="T46" s="112">
        <v>67385080</v>
      </c>
      <c r="U46" s="112">
        <v>67310000</v>
      </c>
      <c r="V46" s="189">
        <v>79423300</v>
      </c>
      <c r="W46" s="112">
        <v>79423300</v>
      </c>
      <c r="X46" s="112">
        <v>79423300</v>
      </c>
      <c r="Y46" s="288">
        <v>35346167</v>
      </c>
      <c r="Z46" s="112">
        <v>35346167</v>
      </c>
      <c r="AA46" s="189">
        <v>26080000</v>
      </c>
      <c r="AB46" s="112"/>
      <c r="AC46" s="112"/>
      <c r="AD46" s="112"/>
      <c r="AE46" s="112"/>
      <c r="AF46" s="211">
        <v>79423300</v>
      </c>
      <c r="AG46" s="319">
        <v>35346167</v>
      </c>
      <c r="AH46" s="172">
        <v>35346167</v>
      </c>
      <c r="AI46" s="335">
        <v>35346167</v>
      </c>
      <c r="AJ46" s="330">
        <f>+AI46/Y46</f>
        <v>1</v>
      </c>
      <c r="AK46" s="245">
        <f>+(K46+P46+U46+AI46)/H46</f>
        <v>0.93290689504501567</v>
      </c>
      <c r="AL46" s="594"/>
      <c r="AM46" s="490"/>
      <c r="AN46" s="490"/>
      <c r="AO46" s="490"/>
      <c r="AP46" s="597"/>
    </row>
    <row r="47" spans="1:45" s="5" customFormat="1" ht="53.25" customHeight="1" x14ac:dyDescent="0.25">
      <c r="A47" s="554"/>
      <c r="B47" s="474"/>
      <c r="C47" s="468"/>
      <c r="D47" s="463"/>
      <c r="E47" s="586"/>
      <c r="F47" s="586"/>
      <c r="G47" s="45" t="s">
        <v>11</v>
      </c>
      <c r="H47" s="117"/>
      <c r="I47" s="158"/>
      <c r="J47" s="158"/>
      <c r="K47" s="158"/>
      <c r="L47" s="117"/>
      <c r="M47" s="117"/>
      <c r="N47" s="117"/>
      <c r="O47" s="117"/>
      <c r="P47" s="117"/>
      <c r="Q47" s="138"/>
      <c r="R47" s="138"/>
      <c r="S47" s="138"/>
      <c r="T47" s="138"/>
      <c r="U47" s="138"/>
      <c r="V47" s="138"/>
      <c r="W47" s="138"/>
      <c r="X47" s="138"/>
      <c r="Y47" s="289"/>
      <c r="Z47" s="138"/>
      <c r="AA47" s="138"/>
      <c r="AB47" s="138"/>
      <c r="AC47" s="138"/>
      <c r="AD47" s="138"/>
      <c r="AE47" s="138"/>
      <c r="AF47" s="210"/>
      <c r="AG47" s="320"/>
      <c r="AH47" s="173"/>
      <c r="AI47" s="335"/>
      <c r="AJ47" s="331"/>
      <c r="AK47" s="248"/>
      <c r="AL47" s="594"/>
      <c r="AM47" s="490"/>
      <c r="AN47" s="490"/>
      <c r="AO47" s="490"/>
      <c r="AP47" s="597"/>
    </row>
    <row r="48" spans="1:45" s="5" customFormat="1" ht="62.25" customHeight="1" x14ac:dyDescent="0.25">
      <c r="A48" s="554"/>
      <c r="B48" s="474"/>
      <c r="C48" s="468"/>
      <c r="D48" s="463"/>
      <c r="E48" s="586"/>
      <c r="F48" s="586"/>
      <c r="G48" s="45" t="s">
        <v>12</v>
      </c>
      <c r="H48" s="117"/>
      <c r="I48" s="158"/>
      <c r="J48" s="158"/>
      <c r="K48" s="158"/>
      <c r="L48" s="131">
        <v>3000000</v>
      </c>
      <c r="M48" s="131">
        <v>3000000</v>
      </c>
      <c r="N48" s="131">
        <v>3000000</v>
      </c>
      <c r="O48" s="131">
        <v>3000000</v>
      </c>
      <c r="P48" s="131">
        <v>3000000</v>
      </c>
      <c r="Q48" s="164">
        <v>6170666</v>
      </c>
      <c r="R48" s="117">
        <v>6170666</v>
      </c>
      <c r="S48" s="117">
        <v>6170666</v>
      </c>
      <c r="T48" s="117">
        <v>6170666</v>
      </c>
      <c r="U48" s="117">
        <v>6170666</v>
      </c>
      <c r="V48" s="189">
        <v>3430000</v>
      </c>
      <c r="W48" s="117">
        <v>3430000</v>
      </c>
      <c r="X48" s="117">
        <v>3430000</v>
      </c>
      <c r="Y48" s="288">
        <v>3430000</v>
      </c>
      <c r="Z48" s="117">
        <v>3430000</v>
      </c>
      <c r="AA48" s="117"/>
      <c r="AB48" s="117"/>
      <c r="AC48" s="117"/>
      <c r="AD48" s="117"/>
      <c r="AE48" s="117"/>
      <c r="AF48" s="211">
        <v>3430000</v>
      </c>
      <c r="AG48" s="319">
        <v>3430000</v>
      </c>
      <c r="AH48" s="172">
        <v>3430000</v>
      </c>
      <c r="AI48" s="335">
        <v>3430000</v>
      </c>
      <c r="AJ48" s="332">
        <f>AI48/Y48</f>
        <v>1</v>
      </c>
      <c r="AK48" s="245"/>
      <c r="AL48" s="594"/>
      <c r="AM48" s="490"/>
      <c r="AN48" s="490"/>
      <c r="AO48" s="490"/>
      <c r="AP48" s="597"/>
    </row>
    <row r="49" spans="1:42" s="5" customFormat="1" ht="54.75" customHeight="1" x14ac:dyDescent="0.25">
      <c r="A49" s="554"/>
      <c r="B49" s="474"/>
      <c r="C49" s="468"/>
      <c r="D49" s="463"/>
      <c r="E49" s="586"/>
      <c r="F49" s="586"/>
      <c r="G49" s="45" t="s">
        <v>13</v>
      </c>
      <c r="H49" s="31">
        <f t="shared" ref="H49:L50" si="37">+H45+H47</f>
        <v>6</v>
      </c>
      <c r="I49" s="86">
        <v>46800000</v>
      </c>
      <c r="J49" s="86">
        <v>46800000</v>
      </c>
      <c r="K49" s="86">
        <v>46800000</v>
      </c>
      <c r="L49" s="86">
        <f t="shared" si="37"/>
        <v>1.5</v>
      </c>
      <c r="M49" s="86">
        <f t="shared" ref="M49:O49" si="38">+M45+M47</f>
        <v>1.5</v>
      </c>
      <c r="N49" s="86">
        <f t="shared" si="38"/>
        <v>1.5</v>
      </c>
      <c r="O49" s="86">
        <f t="shared" si="38"/>
        <v>1.5</v>
      </c>
      <c r="P49" s="86">
        <f t="shared" ref="P49" si="39">+P45+P47</f>
        <v>1.5</v>
      </c>
      <c r="Q49" s="136">
        <f t="shared" ref="Q49" si="40">+Q45</f>
        <v>4.5</v>
      </c>
      <c r="R49" s="86">
        <v>4.5</v>
      </c>
      <c r="S49" s="86">
        <v>4.5</v>
      </c>
      <c r="T49" s="86">
        <v>4.5</v>
      </c>
      <c r="U49" s="31">
        <v>4.5</v>
      </c>
      <c r="V49" s="86">
        <f t="shared" ref="V49:V50" si="41">+V45+V47</f>
        <v>5.5</v>
      </c>
      <c r="W49" s="86">
        <v>5.5</v>
      </c>
      <c r="X49" s="86">
        <v>5.5</v>
      </c>
      <c r="Y49" s="243">
        <v>5.5</v>
      </c>
      <c r="Z49" s="31">
        <v>5.2</v>
      </c>
      <c r="AA49" s="86">
        <v>6</v>
      </c>
      <c r="AB49" s="86"/>
      <c r="AC49" s="86"/>
      <c r="AD49" s="86"/>
      <c r="AE49" s="31"/>
      <c r="AF49" s="216">
        <f>+AF45+AF47</f>
        <v>4.6900000000000004</v>
      </c>
      <c r="AG49" s="321">
        <v>4.97</v>
      </c>
      <c r="AH49" s="110">
        <v>5</v>
      </c>
      <c r="AI49" s="335">
        <v>5.2</v>
      </c>
      <c r="AJ49" s="330">
        <f>AI49/Y49</f>
        <v>0.94545454545454544</v>
      </c>
      <c r="AK49" s="245"/>
      <c r="AL49" s="594"/>
      <c r="AM49" s="490"/>
      <c r="AN49" s="490"/>
      <c r="AO49" s="490"/>
      <c r="AP49" s="597"/>
    </row>
    <row r="50" spans="1:42" s="5" customFormat="1" ht="63.75" customHeight="1" thickBot="1" x14ac:dyDescent="0.3">
      <c r="A50" s="554"/>
      <c r="B50" s="475"/>
      <c r="C50" s="476"/>
      <c r="D50" s="463"/>
      <c r="E50" s="586"/>
      <c r="F50" s="586"/>
      <c r="G50" s="46" t="s">
        <v>14</v>
      </c>
      <c r="H50" s="112">
        <f t="shared" si="37"/>
        <v>1045668300</v>
      </c>
      <c r="I50" s="113">
        <f t="shared" si="37"/>
        <v>46800000</v>
      </c>
      <c r="J50" s="113">
        <f t="shared" si="37"/>
        <v>46800000</v>
      </c>
      <c r="K50" s="113">
        <f t="shared" si="37"/>
        <v>46800000</v>
      </c>
      <c r="L50" s="112">
        <f t="shared" si="37"/>
        <v>829055000</v>
      </c>
      <c r="M50" s="112">
        <f t="shared" ref="M50:O50" si="42">+M46+M48</f>
        <v>829055000</v>
      </c>
      <c r="N50" s="112">
        <f t="shared" si="42"/>
        <v>829055000</v>
      </c>
      <c r="O50" s="112">
        <f t="shared" si="42"/>
        <v>829055000</v>
      </c>
      <c r="P50" s="112">
        <f t="shared" ref="P50" si="43">+P46+P48</f>
        <v>829055000</v>
      </c>
      <c r="Q50" s="128">
        <f>+Q46+Q48</f>
        <v>319135666</v>
      </c>
      <c r="R50" s="112">
        <v>313280666</v>
      </c>
      <c r="S50" s="112">
        <v>108467746</v>
      </c>
      <c r="T50" s="112">
        <v>73555746</v>
      </c>
      <c r="U50" s="120">
        <v>73480666</v>
      </c>
      <c r="V50" s="191">
        <f t="shared" si="41"/>
        <v>82853300</v>
      </c>
      <c r="W50" s="112">
        <v>82853300</v>
      </c>
      <c r="X50" s="112">
        <v>82853300</v>
      </c>
      <c r="Y50" s="290">
        <v>38776167</v>
      </c>
      <c r="Z50" s="120">
        <v>38776167</v>
      </c>
      <c r="AA50" s="191">
        <v>26080000</v>
      </c>
      <c r="AB50" s="112"/>
      <c r="AC50" s="112"/>
      <c r="AD50" s="112"/>
      <c r="AE50" s="120"/>
      <c r="AF50" s="213">
        <f>+AF46+AF48</f>
        <v>82853300</v>
      </c>
      <c r="AG50" s="322">
        <v>38776167</v>
      </c>
      <c r="AH50" s="172">
        <v>38776167</v>
      </c>
      <c r="AI50" s="335">
        <v>38776167</v>
      </c>
      <c r="AJ50" s="330">
        <f>AI50/Y50</f>
        <v>1</v>
      </c>
      <c r="AK50" s="245"/>
      <c r="AL50" s="595"/>
      <c r="AM50" s="490"/>
      <c r="AN50" s="490"/>
      <c r="AO50" s="490"/>
      <c r="AP50" s="598"/>
    </row>
    <row r="51" spans="1:42" s="5" customFormat="1" ht="63.75" customHeight="1" x14ac:dyDescent="0.25">
      <c r="A51" s="554"/>
      <c r="B51" s="473">
        <v>8</v>
      </c>
      <c r="C51" s="467" t="s">
        <v>179</v>
      </c>
      <c r="D51" s="463" t="s">
        <v>120</v>
      </c>
      <c r="E51" s="586"/>
      <c r="F51" s="586"/>
      <c r="G51" s="48" t="s">
        <v>9</v>
      </c>
      <c r="H51" s="122">
        <v>100</v>
      </c>
      <c r="I51" s="78">
        <v>100</v>
      </c>
      <c r="J51" s="78">
        <v>100</v>
      </c>
      <c r="K51" s="78">
        <v>100</v>
      </c>
      <c r="L51" s="26">
        <v>100</v>
      </c>
      <c r="M51" s="26">
        <v>100</v>
      </c>
      <c r="N51" s="26">
        <v>100</v>
      </c>
      <c r="O51" s="26">
        <v>100</v>
      </c>
      <c r="P51" s="26">
        <v>100</v>
      </c>
      <c r="Q51" s="137">
        <v>1</v>
      </c>
      <c r="R51" s="138">
        <v>1</v>
      </c>
      <c r="S51" s="138">
        <v>1</v>
      </c>
      <c r="T51" s="138">
        <v>1</v>
      </c>
      <c r="U51" s="26">
        <v>1</v>
      </c>
      <c r="V51" s="197">
        <v>1</v>
      </c>
      <c r="W51" s="26">
        <v>1</v>
      </c>
      <c r="X51" s="26">
        <v>1</v>
      </c>
      <c r="Y51" s="287">
        <v>1</v>
      </c>
      <c r="Z51" s="26">
        <v>1</v>
      </c>
      <c r="AA51" s="197">
        <v>1</v>
      </c>
      <c r="AB51" s="26"/>
      <c r="AC51" s="26"/>
      <c r="AD51" s="26"/>
      <c r="AE51" s="26"/>
      <c r="AF51" s="217">
        <v>1</v>
      </c>
      <c r="AG51" s="318">
        <v>1</v>
      </c>
      <c r="AH51" s="340">
        <v>1</v>
      </c>
      <c r="AI51" s="335">
        <v>1</v>
      </c>
      <c r="AJ51" s="330">
        <f>AI51/Y51</f>
        <v>1</v>
      </c>
      <c r="AK51" s="245">
        <f>AI51/H51</f>
        <v>0.01</v>
      </c>
      <c r="AL51" s="486" t="s">
        <v>258</v>
      </c>
      <c r="AM51" s="489" t="s">
        <v>121</v>
      </c>
      <c r="AN51" s="489" t="s">
        <v>121</v>
      </c>
      <c r="AO51" s="494" t="s">
        <v>259</v>
      </c>
      <c r="AP51" s="496" t="s">
        <v>260</v>
      </c>
    </row>
    <row r="52" spans="1:42" s="5" customFormat="1" ht="66.75" customHeight="1" x14ac:dyDescent="0.25">
      <c r="A52" s="554"/>
      <c r="B52" s="474"/>
      <c r="C52" s="468"/>
      <c r="D52" s="463"/>
      <c r="E52" s="586"/>
      <c r="F52" s="586"/>
      <c r="G52" s="45" t="s">
        <v>10</v>
      </c>
      <c r="H52" s="112">
        <f>K52+P52+U52+V52+AA52</f>
        <v>985106167</v>
      </c>
      <c r="I52" s="113">
        <v>21906667</v>
      </c>
      <c r="J52" s="113">
        <v>21906667</v>
      </c>
      <c r="K52" s="113">
        <v>21906667</v>
      </c>
      <c r="L52" s="112">
        <v>160280000</v>
      </c>
      <c r="M52" s="112">
        <v>160280000</v>
      </c>
      <c r="N52" s="112">
        <v>160280000</v>
      </c>
      <c r="O52" s="112">
        <v>160280000</v>
      </c>
      <c r="P52" s="112">
        <v>160280000</v>
      </c>
      <c r="Q52" s="123">
        <v>245750000</v>
      </c>
      <c r="R52" s="139">
        <v>241640000</v>
      </c>
      <c r="S52" s="139">
        <v>241640000</v>
      </c>
      <c r="T52" s="139">
        <v>249480000</v>
      </c>
      <c r="U52" s="112">
        <v>249480000</v>
      </c>
      <c r="V52" s="196">
        <v>260136500</v>
      </c>
      <c r="W52" s="112">
        <v>260136500</v>
      </c>
      <c r="X52" s="112">
        <v>260136500</v>
      </c>
      <c r="Y52" s="288">
        <v>267346800</v>
      </c>
      <c r="Z52" s="112">
        <v>267346800</v>
      </c>
      <c r="AA52" s="189">
        <v>293303000</v>
      </c>
      <c r="AB52" s="112"/>
      <c r="AC52" s="112"/>
      <c r="AD52" s="112"/>
      <c r="AE52" s="112"/>
      <c r="AF52" s="211">
        <v>249908900</v>
      </c>
      <c r="AG52" s="319">
        <v>249908900</v>
      </c>
      <c r="AH52" s="172">
        <v>249908900</v>
      </c>
      <c r="AI52" s="335">
        <v>267346800</v>
      </c>
      <c r="AJ52" s="330">
        <f>+AI52/Y52</f>
        <v>1</v>
      </c>
      <c r="AK52" s="245">
        <f>+(K52+P52+U52+AI52)/H52</f>
        <v>0.70958186073359542</v>
      </c>
      <c r="AL52" s="487"/>
      <c r="AM52" s="490"/>
      <c r="AN52" s="490"/>
      <c r="AO52" s="495"/>
      <c r="AP52" s="497"/>
    </row>
    <row r="53" spans="1:42" s="5" customFormat="1" ht="53.25" customHeight="1" x14ac:dyDescent="0.25">
      <c r="A53" s="554"/>
      <c r="B53" s="474"/>
      <c r="C53" s="468"/>
      <c r="D53" s="463"/>
      <c r="E53" s="586"/>
      <c r="F53" s="586"/>
      <c r="G53" s="45" t="s">
        <v>11</v>
      </c>
      <c r="H53" s="117"/>
      <c r="I53" s="158"/>
      <c r="J53" s="158"/>
      <c r="K53" s="158"/>
      <c r="L53" s="117"/>
      <c r="M53" s="117"/>
      <c r="N53" s="117"/>
      <c r="O53" s="117"/>
      <c r="P53" s="117"/>
      <c r="Q53" s="138"/>
      <c r="R53" s="138"/>
      <c r="S53" s="138"/>
      <c r="T53" s="138"/>
      <c r="U53" s="138"/>
      <c r="V53" s="138"/>
      <c r="W53" s="138"/>
      <c r="X53" s="138"/>
      <c r="Y53" s="291"/>
      <c r="Z53" s="138"/>
      <c r="AA53" s="138"/>
      <c r="AB53" s="138"/>
      <c r="AC53" s="138"/>
      <c r="AD53" s="138"/>
      <c r="AE53" s="138"/>
      <c r="AF53" s="210"/>
      <c r="AG53" s="323"/>
      <c r="AH53" s="174"/>
      <c r="AI53" s="335"/>
      <c r="AJ53" s="331"/>
      <c r="AK53" s="248"/>
      <c r="AL53" s="487"/>
      <c r="AM53" s="490"/>
      <c r="AN53" s="490"/>
      <c r="AO53" s="495"/>
      <c r="AP53" s="497"/>
    </row>
    <row r="54" spans="1:42" s="5" customFormat="1" ht="62.25" customHeight="1" x14ac:dyDescent="0.25">
      <c r="A54" s="554"/>
      <c r="B54" s="474"/>
      <c r="C54" s="468"/>
      <c r="D54" s="463"/>
      <c r="E54" s="586"/>
      <c r="F54" s="586"/>
      <c r="G54" s="45" t="s">
        <v>12</v>
      </c>
      <c r="H54" s="117"/>
      <c r="I54" s="158"/>
      <c r="J54" s="158"/>
      <c r="K54" s="158"/>
      <c r="L54" s="131"/>
      <c r="M54" s="131"/>
      <c r="N54" s="131"/>
      <c r="O54" s="131"/>
      <c r="P54" s="131"/>
      <c r="Q54" s="164">
        <v>15668666</v>
      </c>
      <c r="R54" s="117">
        <v>15668666</v>
      </c>
      <c r="S54" s="117">
        <v>15668666</v>
      </c>
      <c r="T54" s="117">
        <v>15668666</v>
      </c>
      <c r="U54" s="117">
        <v>15668666</v>
      </c>
      <c r="V54" s="198">
        <v>6271666</v>
      </c>
      <c r="W54" s="117">
        <v>6271666</v>
      </c>
      <c r="X54" s="117">
        <v>6271666</v>
      </c>
      <c r="Y54" s="288">
        <v>6271666</v>
      </c>
      <c r="Z54" s="117">
        <v>6271666</v>
      </c>
      <c r="AA54" s="117"/>
      <c r="AB54" s="117"/>
      <c r="AC54" s="117"/>
      <c r="AD54" s="117"/>
      <c r="AE54" s="117"/>
      <c r="AF54" s="211">
        <v>6271666</v>
      </c>
      <c r="AG54" s="319">
        <v>6271666</v>
      </c>
      <c r="AH54" s="172">
        <v>6271666</v>
      </c>
      <c r="AI54" s="335">
        <v>6271666</v>
      </c>
      <c r="AJ54" s="332">
        <f>AI54/Y54</f>
        <v>1</v>
      </c>
      <c r="AK54" s="245"/>
      <c r="AL54" s="487"/>
      <c r="AM54" s="490"/>
      <c r="AN54" s="490"/>
      <c r="AO54" s="495"/>
      <c r="AP54" s="497"/>
    </row>
    <row r="55" spans="1:42" s="5" customFormat="1" ht="54.75" customHeight="1" x14ac:dyDescent="0.25">
      <c r="A55" s="554"/>
      <c r="B55" s="474"/>
      <c r="C55" s="468"/>
      <c r="D55" s="463"/>
      <c r="E55" s="586"/>
      <c r="F55" s="586"/>
      <c r="G55" s="45" t="s">
        <v>13</v>
      </c>
      <c r="H55" s="86">
        <f t="shared" ref="H55:L56" si="44">+H51+H53</f>
        <v>100</v>
      </c>
      <c r="I55" s="86">
        <f t="shared" si="44"/>
        <v>100</v>
      </c>
      <c r="J55" s="86">
        <f t="shared" si="44"/>
        <v>100</v>
      </c>
      <c r="K55" s="86">
        <f t="shared" si="44"/>
        <v>100</v>
      </c>
      <c r="L55" s="86">
        <f t="shared" si="44"/>
        <v>100</v>
      </c>
      <c r="M55" s="86">
        <f t="shared" ref="M55:O55" si="45">+M51+M53</f>
        <v>100</v>
      </c>
      <c r="N55" s="86">
        <f t="shared" si="45"/>
        <v>100</v>
      </c>
      <c r="O55" s="86">
        <f t="shared" si="45"/>
        <v>100</v>
      </c>
      <c r="P55" s="86">
        <f t="shared" ref="P55" si="46">+P51+P53</f>
        <v>100</v>
      </c>
      <c r="Q55" s="140">
        <v>1</v>
      </c>
      <c r="R55" s="86">
        <v>1</v>
      </c>
      <c r="S55" s="86">
        <v>1</v>
      </c>
      <c r="T55" s="86">
        <v>1</v>
      </c>
      <c r="U55" s="31">
        <v>1</v>
      </c>
      <c r="V55" s="91">
        <f t="shared" ref="V55:V56" si="47">+V51+V53</f>
        <v>1</v>
      </c>
      <c r="W55" s="86">
        <v>1</v>
      </c>
      <c r="X55" s="86">
        <v>1</v>
      </c>
      <c r="Y55" s="243">
        <v>1</v>
      </c>
      <c r="Z55" s="31">
        <v>1</v>
      </c>
      <c r="AA55" s="91">
        <v>1</v>
      </c>
      <c r="AB55" s="86"/>
      <c r="AC55" s="86"/>
      <c r="AD55" s="86"/>
      <c r="AE55" s="31"/>
      <c r="AF55" s="91">
        <f t="shared" ref="AF55:AF56" si="48">+AF51+AF53</f>
        <v>1</v>
      </c>
      <c r="AG55" s="321">
        <v>1</v>
      </c>
      <c r="AH55" s="110">
        <v>1</v>
      </c>
      <c r="AI55" s="335">
        <v>1</v>
      </c>
      <c r="AJ55" s="330">
        <f>AI55/Y55</f>
        <v>1</v>
      </c>
      <c r="AK55" s="250"/>
      <c r="AL55" s="487"/>
      <c r="AM55" s="490"/>
      <c r="AN55" s="490"/>
      <c r="AO55" s="495"/>
      <c r="AP55" s="497"/>
    </row>
    <row r="56" spans="1:42" s="5" customFormat="1" ht="63.75" customHeight="1" thickBot="1" x14ac:dyDescent="0.3">
      <c r="A56" s="554"/>
      <c r="B56" s="475"/>
      <c r="C56" s="476"/>
      <c r="D56" s="463"/>
      <c r="E56" s="586"/>
      <c r="F56" s="586"/>
      <c r="G56" s="46" t="s">
        <v>14</v>
      </c>
      <c r="H56" s="112">
        <f t="shared" si="44"/>
        <v>985106167</v>
      </c>
      <c r="I56" s="113">
        <f t="shared" si="44"/>
        <v>21906667</v>
      </c>
      <c r="J56" s="113">
        <f t="shared" si="44"/>
        <v>21906667</v>
      </c>
      <c r="K56" s="113">
        <f t="shared" si="44"/>
        <v>21906667</v>
      </c>
      <c r="L56" s="112">
        <f t="shared" si="44"/>
        <v>160280000</v>
      </c>
      <c r="M56" s="112">
        <f t="shared" ref="M56:O56" si="49">+M52+M54</f>
        <v>160280000</v>
      </c>
      <c r="N56" s="112">
        <f t="shared" si="49"/>
        <v>160280000</v>
      </c>
      <c r="O56" s="112">
        <f t="shared" si="49"/>
        <v>160280000</v>
      </c>
      <c r="P56" s="112">
        <f t="shared" ref="P56:Q56" si="50">+P52+P54</f>
        <v>160280000</v>
      </c>
      <c r="Q56" s="128">
        <f t="shared" si="50"/>
        <v>261418666</v>
      </c>
      <c r="R56" s="112">
        <v>257308666</v>
      </c>
      <c r="S56" s="112">
        <v>257308666</v>
      </c>
      <c r="T56" s="112">
        <v>265148666</v>
      </c>
      <c r="U56" s="120">
        <v>265148666</v>
      </c>
      <c r="V56" s="189">
        <f t="shared" si="47"/>
        <v>266408166</v>
      </c>
      <c r="W56" s="112">
        <v>266408166</v>
      </c>
      <c r="X56" s="112">
        <v>266408166</v>
      </c>
      <c r="Y56" s="290">
        <v>273618466</v>
      </c>
      <c r="Z56" s="120">
        <v>273618466</v>
      </c>
      <c r="AA56" s="189">
        <v>293302800</v>
      </c>
      <c r="AB56" s="112"/>
      <c r="AC56" s="112"/>
      <c r="AD56" s="112"/>
      <c r="AE56" s="120"/>
      <c r="AF56" s="189">
        <f t="shared" si="48"/>
        <v>256180566</v>
      </c>
      <c r="AG56" s="322">
        <v>256180566</v>
      </c>
      <c r="AH56" s="172">
        <v>256180566</v>
      </c>
      <c r="AI56" s="335">
        <v>273618466</v>
      </c>
      <c r="AJ56" s="330">
        <f>AI56/Y56</f>
        <v>1</v>
      </c>
      <c r="AK56" s="245"/>
      <c r="AL56" s="488"/>
      <c r="AM56" s="490"/>
      <c r="AN56" s="490"/>
      <c r="AO56" s="495"/>
      <c r="AP56" s="497"/>
    </row>
    <row r="57" spans="1:42" s="5" customFormat="1" ht="63.75" customHeight="1" x14ac:dyDescent="0.25">
      <c r="A57" s="554"/>
      <c r="B57" s="473">
        <v>9</v>
      </c>
      <c r="C57" s="467" t="s">
        <v>180</v>
      </c>
      <c r="D57" s="463" t="s">
        <v>129</v>
      </c>
      <c r="E57" s="586"/>
      <c r="F57" s="586"/>
      <c r="G57" s="48" t="s">
        <v>9</v>
      </c>
      <c r="H57" s="122">
        <v>2500</v>
      </c>
      <c r="I57" s="78">
        <v>366</v>
      </c>
      <c r="J57" s="78">
        <v>366</v>
      </c>
      <c r="K57" s="78">
        <v>366</v>
      </c>
      <c r="L57" s="26">
        <v>950</v>
      </c>
      <c r="M57" s="26">
        <v>950</v>
      </c>
      <c r="N57" s="26">
        <v>950</v>
      </c>
      <c r="O57" s="26">
        <v>950</v>
      </c>
      <c r="P57" s="138">
        <v>941</v>
      </c>
      <c r="Q57" s="141">
        <v>1550</v>
      </c>
      <c r="R57" s="138">
        <v>1550</v>
      </c>
      <c r="S57" s="138">
        <v>1550</v>
      </c>
      <c r="T57" s="138">
        <v>1550</v>
      </c>
      <c r="U57" s="26">
        <v>1367</v>
      </c>
      <c r="V57" s="26">
        <f>+U57+850</f>
        <v>2217</v>
      </c>
      <c r="W57" s="26">
        <v>2217</v>
      </c>
      <c r="X57" s="26">
        <v>2217</v>
      </c>
      <c r="Y57" s="287">
        <v>2217</v>
      </c>
      <c r="Z57" s="26">
        <v>2185</v>
      </c>
      <c r="AA57" s="26">
        <v>2500</v>
      </c>
      <c r="AB57" s="26"/>
      <c r="AC57" s="26"/>
      <c r="AD57" s="26"/>
      <c r="AE57" s="26"/>
      <c r="AF57" s="209">
        <v>1467</v>
      </c>
      <c r="AG57" s="318">
        <v>1725</v>
      </c>
      <c r="AH57" s="340">
        <v>1880</v>
      </c>
      <c r="AI57" s="335">
        <v>2185</v>
      </c>
      <c r="AJ57" s="330">
        <f>AI57/Y57</f>
        <v>0.98556608028867843</v>
      </c>
      <c r="AK57" s="245">
        <f>AI57/H57</f>
        <v>0.874</v>
      </c>
      <c r="AL57" s="504" t="s">
        <v>261</v>
      </c>
      <c r="AM57" s="466" t="s">
        <v>212</v>
      </c>
      <c r="AN57" s="530" t="s">
        <v>121</v>
      </c>
      <c r="AO57" s="483" t="s">
        <v>181</v>
      </c>
      <c r="AP57" s="470" t="s">
        <v>139</v>
      </c>
    </row>
    <row r="58" spans="1:42" s="5" customFormat="1" ht="66.75" customHeight="1" x14ac:dyDescent="0.25">
      <c r="A58" s="554"/>
      <c r="B58" s="474"/>
      <c r="C58" s="468"/>
      <c r="D58" s="463"/>
      <c r="E58" s="586"/>
      <c r="F58" s="586"/>
      <c r="G58" s="45" t="s">
        <v>10</v>
      </c>
      <c r="H58" s="112">
        <f>K58+P58+U58+W58+AA58</f>
        <v>4176408326</v>
      </c>
      <c r="I58" s="113">
        <v>399000000</v>
      </c>
      <c r="J58" s="113">
        <v>399000000</v>
      </c>
      <c r="K58" s="113">
        <v>393582666</v>
      </c>
      <c r="L58" s="112">
        <v>728062060</v>
      </c>
      <c r="M58" s="112">
        <v>728062060</v>
      </c>
      <c r="N58" s="112">
        <v>728062060</v>
      </c>
      <c r="O58" s="112">
        <v>728062060</v>
      </c>
      <c r="P58" s="138">
        <v>724208000</v>
      </c>
      <c r="Q58" s="142">
        <v>666920000</v>
      </c>
      <c r="R58" s="139">
        <v>696920000</v>
      </c>
      <c r="S58" s="139">
        <v>696920000</v>
      </c>
      <c r="T58" s="139">
        <v>656695000</v>
      </c>
      <c r="U58" s="112">
        <v>653325000</v>
      </c>
      <c r="V58" s="196">
        <v>1032343660</v>
      </c>
      <c r="W58" s="112">
        <v>1032343660</v>
      </c>
      <c r="X58" s="112">
        <v>1032343660</v>
      </c>
      <c r="Y58" s="288">
        <v>1078089585</v>
      </c>
      <c r="Z58" s="112">
        <v>1077993675</v>
      </c>
      <c r="AA58" s="189">
        <v>1372949000</v>
      </c>
      <c r="AB58" s="112"/>
      <c r="AC58" s="112"/>
      <c r="AD58" s="112"/>
      <c r="AE58" s="112"/>
      <c r="AF58" s="211">
        <v>930440200</v>
      </c>
      <c r="AG58" s="319">
        <v>1000382865</v>
      </c>
      <c r="AH58" s="172">
        <v>1023082865</v>
      </c>
      <c r="AI58" s="335">
        <v>1077993675</v>
      </c>
      <c r="AJ58" s="330">
        <f>+AI58/Y58</f>
        <v>0.99991103707768403</v>
      </c>
      <c r="AK58" s="245">
        <f>+(K58+P58+U58+AI58)/H58</f>
        <v>0.68219127982841776</v>
      </c>
      <c r="AL58" s="505"/>
      <c r="AM58" s="528"/>
      <c r="AN58" s="531"/>
      <c r="AO58" s="484"/>
      <c r="AP58" s="471"/>
    </row>
    <row r="59" spans="1:42" s="5" customFormat="1" ht="53.25" customHeight="1" x14ac:dyDescent="0.25">
      <c r="A59" s="554"/>
      <c r="B59" s="474"/>
      <c r="C59" s="468"/>
      <c r="D59" s="463"/>
      <c r="E59" s="586"/>
      <c r="F59" s="586"/>
      <c r="G59" s="45" t="s">
        <v>11</v>
      </c>
      <c r="H59" s="117"/>
      <c r="I59" s="158"/>
      <c r="J59" s="158"/>
      <c r="K59" s="158"/>
      <c r="L59" s="117"/>
      <c r="M59" s="117"/>
      <c r="N59" s="117"/>
      <c r="O59" s="117"/>
      <c r="P59" s="130"/>
      <c r="Q59" s="138"/>
      <c r="R59" s="117"/>
      <c r="S59" s="117"/>
      <c r="T59" s="117"/>
      <c r="U59" s="117"/>
      <c r="V59" s="117"/>
      <c r="W59" s="117"/>
      <c r="X59" s="117"/>
      <c r="Y59" s="289"/>
      <c r="Z59" s="117"/>
      <c r="AA59" s="117"/>
      <c r="AB59" s="117"/>
      <c r="AC59" s="117"/>
      <c r="AD59" s="117"/>
      <c r="AE59" s="117"/>
      <c r="AF59" s="210"/>
      <c r="AG59" s="320"/>
      <c r="AH59" s="173"/>
      <c r="AI59" s="335"/>
      <c r="AJ59" s="331"/>
      <c r="AK59" s="248"/>
      <c r="AL59" s="505"/>
      <c r="AM59" s="528"/>
      <c r="AN59" s="531"/>
      <c r="AO59" s="484"/>
      <c r="AP59" s="471"/>
    </row>
    <row r="60" spans="1:42" s="5" customFormat="1" ht="62.25" customHeight="1" x14ac:dyDescent="0.25">
      <c r="A60" s="554"/>
      <c r="B60" s="474"/>
      <c r="C60" s="468"/>
      <c r="D60" s="463"/>
      <c r="E60" s="586"/>
      <c r="F60" s="586"/>
      <c r="G60" s="45" t="s">
        <v>12</v>
      </c>
      <c r="H60" s="117"/>
      <c r="I60" s="158"/>
      <c r="J60" s="158"/>
      <c r="K60" s="158"/>
      <c r="L60" s="131">
        <v>46095761</v>
      </c>
      <c r="M60" s="131">
        <v>46095761</v>
      </c>
      <c r="N60" s="131">
        <v>46095761</v>
      </c>
      <c r="O60" s="131">
        <v>46095761</v>
      </c>
      <c r="P60" s="143">
        <v>35945761</v>
      </c>
      <c r="Q60" s="164">
        <v>131987336</v>
      </c>
      <c r="R60" s="117">
        <v>129736670</v>
      </c>
      <c r="S60" s="117">
        <v>129736670</v>
      </c>
      <c r="T60" s="117">
        <v>129736670</v>
      </c>
      <c r="U60" s="117">
        <v>129736670</v>
      </c>
      <c r="V60" s="198">
        <v>50921333</v>
      </c>
      <c r="W60" s="117">
        <v>50921333</v>
      </c>
      <c r="X60" s="117">
        <v>50921333</v>
      </c>
      <c r="Y60" s="288">
        <v>50921333</v>
      </c>
      <c r="Z60" s="117">
        <v>47663666</v>
      </c>
      <c r="AA60" s="117">
        <v>0</v>
      </c>
      <c r="AB60" s="117"/>
      <c r="AC60" s="117"/>
      <c r="AD60" s="117"/>
      <c r="AE60" s="117"/>
      <c r="AF60" s="211">
        <v>35328165</v>
      </c>
      <c r="AG60" s="319">
        <v>47281365</v>
      </c>
      <c r="AH60" s="172">
        <v>47663666</v>
      </c>
      <c r="AI60" s="335">
        <v>47663666</v>
      </c>
      <c r="AJ60" s="332">
        <f>AI60/Y60</f>
        <v>0.93602549642602639</v>
      </c>
      <c r="AK60" s="245"/>
      <c r="AL60" s="505"/>
      <c r="AM60" s="528"/>
      <c r="AN60" s="531"/>
      <c r="AO60" s="484"/>
      <c r="AP60" s="471"/>
    </row>
    <row r="61" spans="1:42" s="5" customFormat="1" ht="54.75" customHeight="1" x14ac:dyDescent="0.25">
      <c r="A61" s="554"/>
      <c r="B61" s="474"/>
      <c r="C61" s="468"/>
      <c r="D61" s="463"/>
      <c r="E61" s="586"/>
      <c r="F61" s="586"/>
      <c r="G61" s="45" t="s">
        <v>13</v>
      </c>
      <c r="H61" s="86">
        <f t="shared" ref="H61:L62" si="51">+H57+H59</f>
        <v>2500</v>
      </c>
      <c r="I61" s="86">
        <f t="shared" si="51"/>
        <v>366</v>
      </c>
      <c r="J61" s="86">
        <f t="shared" si="51"/>
        <v>366</v>
      </c>
      <c r="K61" s="86">
        <f t="shared" si="51"/>
        <v>366</v>
      </c>
      <c r="L61" s="86">
        <f t="shared" si="51"/>
        <v>950</v>
      </c>
      <c r="M61" s="86">
        <f t="shared" ref="M61:O61" si="52">+M57+M59</f>
        <v>950</v>
      </c>
      <c r="N61" s="86">
        <f t="shared" si="52"/>
        <v>950</v>
      </c>
      <c r="O61" s="86">
        <f t="shared" si="52"/>
        <v>950</v>
      </c>
      <c r="P61" s="117">
        <v>941</v>
      </c>
      <c r="Q61" s="144">
        <f t="shared" ref="Q61:Q62" si="53">+Q57+Q59</f>
        <v>1550</v>
      </c>
      <c r="R61" s="86">
        <v>1550</v>
      </c>
      <c r="S61" s="86">
        <v>1550</v>
      </c>
      <c r="T61" s="86">
        <v>1550</v>
      </c>
      <c r="U61" s="31">
        <v>1367</v>
      </c>
      <c r="V61" s="199">
        <f>+V57</f>
        <v>2217</v>
      </c>
      <c r="W61" s="86">
        <v>2217</v>
      </c>
      <c r="X61" s="86">
        <v>2217</v>
      </c>
      <c r="Y61" s="243">
        <v>2217</v>
      </c>
      <c r="Z61" s="31">
        <v>2185</v>
      </c>
      <c r="AA61" s="31">
        <v>2500</v>
      </c>
      <c r="AB61" s="86"/>
      <c r="AC61" s="86"/>
      <c r="AD61" s="86"/>
      <c r="AE61" s="31"/>
      <c r="AF61" s="212">
        <f>+AF57+AF59</f>
        <v>1467</v>
      </c>
      <c r="AG61" s="321">
        <v>1725</v>
      </c>
      <c r="AH61" s="110">
        <v>1880</v>
      </c>
      <c r="AI61" s="335">
        <v>2185</v>
      </c>
      <c r="AJ61" s="330">
        <f>AI61/Y61</f>
        <v>0.98556608028867843</v>
      </c>
      <c r="AK61" s="245"/>
      <c r="AL61" s="505"/>
      <c r="AM61" s="528"/>
      <c r="AN61" s="531"/>
      <c r="AO61" s="484"/>
      <c r="AP61" s="471"/>
    </row>
    <row r="62" spans="1:42" s="5" customFormat="1" ht="63.75" customHeight="1" thickBot="1" x14ac:dyDescent="0.3">
      <c r="A62" s="555"/>
      <c r="B62" s="475"/>
      <c r="C62" s="476"/>
      <c r="D62" s="463"/>
      <c r="E62" s="587"/>
      <c r="F62" s="586"/>
      <c r="G62" s="46" t="s">
        <v>14</v>
      </c>
      <c r="H62" s="112">
        <f t="shared" si="51"/>
        <v>4176408326</v>
      </c>
      <c r="I62" s="113">
        <f t="shared" si="51"/>
        <v>399000000</v>
      </c>
      <c r="J62" s="113">
        <f t="shared" si="51"/>
        <v>399000000</v>
      </c>
      <c r="K62" s="113">
        <f t="shared" si="51"/>
        <v>393582666</v>
      </c>
      <c r="L62" s="112">
        <f t="shared" si="51"/>
        <v>774157821</v>
      </c>
      <c r="M62" s="112">
        <f t="shared" ref="M62:O62" si="54">+M58+M60</f>
        <v>774157821</v>
      </c>
      <c r="N62" s="112">
        <f t="shared" si="54"/>
        <v>774157821</v>
      </c>
      <c r="O62" s="112">
        <f t="shared" si="54"/>
        <v>774157821</v>
      </c>
      <c r="P62" s="125">
        <f>+P58+P60</f>
        <v>760153761</v>
      </c>
      <c r="Q62" s="128">
        <f t="shared" si="53"/>
        <v>798907336</v>
      </c>
      <c r="R62" s="112">
        <v>826656670</v>
      </c>
      <c r="S62" s="112">
        <v>826656670</v>
      </c>
      <c r="T62" s="112">
        <v>786431670</v>
      </c>
      <c r="U62" s="120">
        <v>783061670</v>
      </c>
      <c r="V62" s="189">
        <f>+V58</f>
        <v>1032343660</v>
      </c>
      <c r="W62" s="112">
        <v>1032343660</v>
      </c>
      <c r="X62" s="112">
        <v>1083264993</v>
      </c>
      <c r="Y62" s="290">
        <v>1129010918</v>
      </c>
      <c r="Z62" s="120">
        <v>1125657341</v>
      </c>
      <c r="AA62" s="189">
        <v>1372949000</v>
      </c>
      <c r="AB62" s="112"/>
      <c r="AC62" s="112"/>
      <c r="AD62" s="112"/>
      <c r="AE62" s="120"/>
      <c r="AF62" s="213">
        <f>+AF58+AF60</f>
        <v>965768365</v>
      </c>
      <c r="AG62" s="322">
        <v>1047664230</v>
      </c>
      <c r="AH62" s="172">
        <v>1070746531</v>
      </c>
      <c r="AI62" s="335">
        <v>1125657341</v>
      </c>
      <c r="AJ62" s="330">
        <f>AI62/Y62</f>
        <v>0.99702963279935264</v>
      </c>
      <c r="AK62" s="245"/>
      <c r="AL62" s="506"/>
      <c r="AM62" s="529"/>
      <c r="AN62" s="532"/>
      <c r="AO62" s="485"/>
      <c r="AP62" s="472"/>
    </row>
    <row r="63" spans="1:42" s="5" customFormat="1" ht="63.75" customHeight="1" x14ac:dyDescent="0.25">
      <c r="A63" s="553" t="s">
        <v>146</v>
      </c>
      <c r="B63" s="473">
        <v>10</v>
      </c>
      <c r="C63" s="467" t="s">
        <v>182</v>
      </c>
      <c r="D63" s="463" t="s">
        <v>129</v>
      </c>
      <c r="E63" s="585" t="s">
        <v>144</v>
      </c>
      <c r="F63" s="586"/>
      <c r="G63" s="48" t="s">
        <v>9</v>
      </c>
      <c r="H63" s="26">
        <v>100</v>
      </c>
      <c r="I63" s="78">
        <v>20</v>
      </c>
      <c r="J63" s="78">
        <v>20</v>
      </c>
      <c r="K63" s="78" t="s">
        <v>169</v>
      </c>
      <c r="L63" s="78">
        <v>62.6</v>
      </c>
      <c r="M63" s="78">
        <v>62.6</v>
      </c>
      <c r="N63" s="78">
        <v>62.6</v>
      </c>
      <c r="O63" s="26">
        <v>62.6</v>
      </c>
      <c r="P63" s="145">
        <v>62.6</v>
      </c>
      <c r="Q63" s="137">
        <v>0.7</v>
      </c>
      <c r="R63" s="26">
        <v>0.7</v>
      </c>
      <c r="S63" s="26">
        <v>0.7</v>
      </c>
      <c r="T63" s="26">
        <v>0.7</v>
      </c>
      <c r="U63" s="26">
        <v>0.7</v>
      </c>
      <c r="V63" s="193">
        <v>0</v>
      </c>
      <c r="W63" s="26">
        <v>0</v>
      </c>
      <c r="X63" s="26">
        <v>0</v>
      </c>
      <c r="Y63" s="292">
        <v>0</v>
      </c>
      <c r="Z63" s="26">
        <v>0</v>
      </c>
      <c r="AA63" s="193">
        <v>1</v>
      </c>
      <c r="AB63" s="26"/>
      <c r="AC63" s="26"/>
      <c r="AD63" s="26"/>
      <c r="AE63" s="26"/>
      <c r="AF63" s="218">
        <v>0</v>
      </c>
      <c r="AG63" s="324"/>
      <c r="AH63" s="110">
        <v>0</v>
      </c>
      <c r="AI63" s="335">
        <v>0</v>
      </c>
      <c r="AJ63" s="330">
        <v>0</v>
      </c>
      <c r="AK63" s="245">
        <f>+U63/H63</f>
        <v>6.9999999999999993E-3</v>
      </c>
      <c r="AL63" s="582"/>
      <c r="AM63" s="582"/>
      <c r="AN63" s="582"/>
      <c r="AO63" s="582"/>
      <c r="AP63" s="582"/>
    </row>
    <row r="64" spans="1:42" s="5" customFormat="1" ht="66.75" customHeight="1" x14ac:dyDescent="0.25">
      <c r="A64" s="554"/>
      <c r="B64" s="474"/>
      <c r="C64" s="468"/>
      <c r="D64" s="463"/>
      <c r="E64" s="586"/>
      <c r="F64" s="586"/>
      <c r="G64" s="45" t="s">
        <v>10</v>
      </c>
      <c r="H64" s="112">
        <f>K64+P64+U64+V64+AA64</f>
        <v>282818333</v>
      </c>
      <c r="I64" s="113">
        <v>139733333</v>
      </c>
      <c r="J64" s="113">
        <v>139733333</v>
      </c>
      <c r="K64" s="113">
        <v>139733333</v>
      </c>
      <c r="L64" s="112">
        <v>70330000</v>
      </c>
      <c r="M64" s="112">
        <v>70330000</v>
      </c>
      <c r="N64" s="112">
        <v>70330000</v>
      </c>
      <c r="O64" s="167">
        <v>70330000</v>
      </c>
      <c r="P64" s="115">
        <v>62215000</v>
      </c>
      <c r="Q64" s="123">
        <v>56805000</v>
      </c>
      <c r="R64" s="112">
        <v>43210000</v>
      </c>
      <c r="S64" s="112">
        <v>43210000</v>
      </c>
      <c r="T64" s="112">
        <v>36910000</v>
      </c>
      <c r="U64" s="112">
        <v>36910000</v>
      </c>
      <c r="V64" s="196">
        <v>0</v>
      </c>
      <c r="W64" s="112">
        <v>0</v>
      </c>
      <c r="X64" s="112">
        <v>0</v>
      </c>
      <c r="Y64" s="288">
        <v>0</v>
      </c>
      <c r="Z64" s="112">
        <v>0</v>
      </c>
      <c r="AA64" s="196">
        <v>43960000</v>
      </c>
      <c r="AB64" s="112"/>
      <c r="AC64" s="112"/>
      <c r="AD64" s="112"/>
      <c r="AE64" s="112"/>
      <c r="AF64" s="219">
        <v>0</v>
      </c>
      <c r="AG64" s="319"/>
      <c r="AH64" s="172">
        <v>0</v>
      </c>
      <c r="AI64" s="335">
        <v>0</v>
      </c>
      <c r="AJ64" s="330">
        <v>0</v>
      </c>
      <c r="AK64" s="245">
        <f>+(K64+P64+U64)/H64</f>
        <v>0.8445645318190883</v>
      </c>
      <c r="AL64" s="583"/>
      <c r="AM64" s="583"/>
      <c r="AN64" s="583"/>
      <c r="AO64" s="583"/>
      <c r="AP64" s="583"/>
    </row>
    <row r="65" spans="1:42" s="5" customFormat="1" ht="53.25" customHeight="1" x14ac:dyDescent="0.25">
      <c r="A65" s="554"/>
      <c r="B65" s="474"/>
      <c r="C65" s="468"/>
      <c r="D65" s="463"/>
      <c r="E65" s="586"/>
      <c r="F65" s="586"/>
      <c r="G65" s="45" t="s">
        <v>11</v>
      </c>
      <c r="H65" s="117"/>
      <c r="I65" s="158"/>
      <c r="J65" s="158"/>
      <c r="K65" s="158"/>
      <c r="L65" s="117"/>
      <c r="M65" s="117"/>
      <c r="N65" s="117"/>
      <c r="O65" s="146"/>
      <c r="P65" s="147"/>
      <c r="Q65" s="138"/>
      <c r="R65" s="138"/>
      <c r="S65" s="138"/>
      <c r="T65" s="138"/>
      <c r="U65" s="138"/>
      <c r="V65" s="138"/>
      <c r="W65" s="138"/>
      <c r="X65" s="138"/>
      <c r="Y65" s="289"/>
      <c r="Z65" s="138">
        <v>0</v>
      </c>
      <c r="AA65" s="138"/>
      <c r="AB65" s="138"/>
      <c r="AC65" s="138"/>
      <c r="AD65" s="138"/>
      <c r="AE65" s="138"/>
      <c r="AF65" s="210"/>
      <c r="AG65" s="320"/>
      <c r="AH65" s="173">
        <v>0</v>
      </c>
      <c r="AI65" s="335">
        <v>0</v>
      </c>
      <c r="AJ65" s="331"/>
      <c r="AK65" s="248"/>
      <c r="AL65" s="583"/>
      <c r="AM65" s="583"/>
      <c r="AN65" s="583"/>
      <c r="AO65" s="583"/>
      <c r="AP65" s="583"/>
    </row>
    <row r="66" spans="1:42" s="5" customFormat="1" ht="62.25" customHeight="1" x14ac:dyDescent="0.25">
      <c r="A66" s="554"/>
      <c r="B66" s="474"/>
      <c r="C66" s="468"/>
      <c r="D66" s="463"/>
      <c r="E66" s="586"/>
      <c r="F66" s="586"/>
      <c r="G66" s="45" t="s">
        <v>12</v>
      </c>
      <c r="H66" s="117"/>
      <c r="I66" s="158"/>
      <c r="J66" s="158"/>
      <c r="K66" s="158"/>
      <c r="L66" s="162">
        <v>47730000</v>
      </c>
      <c r="M66" s="162">
        <v>47730000</v>
      </c>
      <c r="N66" s="162">
        <v>47730000</v>
      </c>
      <c r="O66" s="123">
        <v>47730000</v>
      </c>
      <c r="P66" s="124">
        <v>47730000</v>
      </c>
      <c r="Q66" s="164">
        <v>18652667</v>
      </c>
      <c r="R66" s="117">
        <v>18652667</v>
      </c>
      <c r="S66" s="117">
        <v>18652667</v>
      </c>
      <c r="T66" s="117">
        <v>18652667</v>
      </c>
      <c r="U66" s="117">
        <v>18652667</v>
      </c>
      <c r="V66" s="189">
        <v>2100000</v>
      </c>
      <c r="W66" s="117">
        <v>2100000</v>
      </c>
      <c r="X66" s="117">
        <v>2100000</v>
      </c>
      <c r="Y66" s="289">
        <v>2100000</v>
      </c>
      <c r="Z66" s="117">
        <v>2100000</v>
      </c>
      <c r="AA66" s="117"/>
      <c r="AB66" s="117"/>
      <c r="AC66" s="117"/>
      <c r="AD66" s="117"/>
      <c r="AE66" s="117"/>
      <c r="AF66" s="211">
        <v>2100000</v>
      </c>
      <c r="AG66" s="325">
        <v>2100000</v>
      </c>
      <c r="AH66" s="175">
        <v>2100000</v>
      </c>
      <c r="AI66" s="335">
        <v>2100000</v>
      </c>
      <c r="AJ66" s="332">
        <f>AG66/W66</f>
        <v>1</v>
      </c>
      <c r="AK66" s="248"/>
      <c r="AL66" s="583"/>
      <c r="AM66" s="583"/>
      <c r="AN66" s="583"/>
      <c r="AO66" s="583"/>
      <c r="AP66" s="583"/>
    </row>
    <row r="67" spans="1:42" s="5" customFormat="1" ht="54.75" customHeight="1" x14ac:dyDescent="0.25">
      <c r="A67" s="554"/>
      <c r="B67" s="474"/>
      <c r="C67" s="468"/>
      <c r="D67" s="463"/>
      <c r="E67" s="586"/>
      <c r="F67" s="586"/>
      <c r="G67" s="45" t="s">
        <v>13</v>
      </c>
      <c r="H67" s="86">
        <f t="shared" ref="H67:L68" si="55">+H63+H65</f>
        <v>100</v>
      </c>
      <c r="I67" s="86">
        <f t="shared" si="55"/>
        <v>20</v>
      </c>
      <c r="J67" s="86">
        <f t="shared" si="55"/>
        <v>20</v>
      </c>
      <c r="K67" s="86">
        <v>17.399999999999999</v>
      </c>
      <c r="L67" s="86">
        <f t="shared" si="55"/>
        <v>62.6</v>
      </c>
      <c r="M67" s="86">
        <f t="shared" ref="M67:N67" si="56">+M63+M65</f>
        <v>62.6</v>
      </c>
      <c r="N67" s="86">
        <f t="shared" si="56"/>
        <v>62.6</v>
      </c>
      <c r="O67" s="148">
        <f>+O65+O63</f>
        <v>62.6</v>
      </c>
      <c r="P67" s="149">
        <f>+P63+P65</f>
        <v>62.6</v>
      </c>
      <c r="Q67" s="150">
        <f t="shared" ref="Q67:Q68" si="57">+Q63+Q65</f>
        <v>0.7</v>
      </c>
      <c r="R67" s="86">
        <v>0.7</v>
      </c>
      <c r="S67" s="86">
        <v>0.7</v>
      </c>
      <c r="T67" s="86">
        <v>0.7</v>
      </c>
      <c r="U67" s="31">
        <v>0.7</v>
      </c>
      <c r="V67" s="91">
        <f t="shared" ref="V67:V68" si="58">+V63+V65</f>
        <v>0</v>
      </c>
      <c r="W67" s="86">
        <v>0</v>
      </c>
      <c r="X67" s="86">
        <v>0</v>
      </c>
      <c r="Y67" s="243">
        <v>0</v>
      </c>
      <c r="Z67" s="31"/>
      <c r="AA67" s="86">
        <v>0</v>
      </c>
      <c r="AB67" s="86"/>
      <c r="AC67" s="86"/>
      <c r="AD67" s="86"/>
      <c r="AE67" s="31"/>
      <c r="AF67" s="212">
        <f>+AF63+AF65</f>
        <v>0</v>
      </c>
      <c r="AG67" s="321"/>
      <c r="AH67" s="110"/>
      <c r="AI67" s="335"/>
      <c r="AJ67" s="330">
        <v>0</v>
      </c>
      <c r="AK67" s="245"/>
      <c r="AL67" s="583"/>
      <c r="AM67" s="583"/>
      <c r="AN67" s="583"/>
      <c r="AO67" s="583"/>
      <c r="AP67" s="583"/>
    </row>
    <row r="68" spans="1:42" s="5" customFormat="1" ht="63.75" customHeight="1" thickBot="1" x14ac:dyDescent="0.3">
      <c r="A68" s="554"/>
      <c r="B68" s="475"/>
      <c r="C68" s="476"/>
      <c r="D68" s="463"/>
      <c r="E68" s="586"/>
      <c r="F68" s="586"/>
      <c r="G68" s="46" t="s">
        <v>14</v>
      </c>
      <c r="H68" s="112">
        <f t="shared" si="55"/>
        <v>282818333</v>
      </c>
      <c r="I68" s="113">
        <v>19733333</v>
      </c>
      <c r="J68" s="113">
        <v>19733333</v>
      </c>
      <c r="K68" s="113">
        <v>19733333</v>
      </c>
      <c r="L68" s="112">
        <f t="shared" si="55"/>
        <v>118060000</v>
      </c>
      <c r="M68" s="112">
        <f t="shared" ref="M68:N68" si="59">+M64+M66</f>
        <v>118060000</v>
      </c>
      <c r="N68" s="112">
        <f t="shared" si="59"/>
        <v>118060000</v>
      </c>
      <c r="O68" s="134">
        <f>+O64+O66</f>
        <v>118060000</v>
      </c>
      <c r="P68" s="134">
        <f>+P64+P66</f>
        <v>109945000</v>
      </c>
      <c r="Q68" s="134">
        <f t="shared" si="57"/>
        <v>75457667</v>
      </c>
      <c r="R68" s="112">
        <v>61862667</v>
      </c>
      <c r="S68" s="112">
        <v>61862667</v>
      </c>
      <c r="T68" s="112">
        <v>55562667</v>
      </c>
      <c r="U68" s="120">
        <v>55562667</v>
      </c>
      <c r="V68" s="189">
        <f t="shared" si="58"/>
        <v>2100000</v>
      </c>
      <c r="W68" s="112">
        <v>2100000</v>
      </c>
      <c r="X68" s="112">
        <v>2100000</v>
      </c>
      <c r="Y68" s="293">
        <v>2100000</v>
      </c>
      <c r="Z68" s="120">
        <v>2100000</v>
      </c>
      <c r="AA68" s="189">
        <v>43960400</v>
      </c>
      <c r="AB68" s="112"/>
      <c r="AC68" s="112"/>
      <c r="AD68" s="112"/>
      <c r="AE68" s="120"/>
      <c r="AF68" s="213">
        <f>+AF64+AF66</f>
        <v>2100000</v>
      </c>
      <c r="AG68" s="326">
        <v>2100000</v>
      </c>
      <c r="AH68" s="172">
        <v>2100000</v>
      </c>
      <c r="AI68" s="335">
        <v>2100000</v>
      </c>
      <c r="AJ68" s="330">
        <f>+AG68/W68</f>
        <v>1</v>
      </c>
      <c r="AK68" s="245"/>
      <c r="AL68" s="584"/>
      <c r="AM68" s="584"/>
      <c r="AN68" s="584"/>
      <c r="AO68" s="584"/>
      <c r="AP68" s="584"/>
    </row>
    <row r="69" spans="1:42" s="5" customFormat="1" ht="63.75" customHeight="1" x14ac:dyDescent="0.25">
      <c r="A69" s="554"/>
      <c r="B69" s="473">
        <v>13</v>
      </c>
      <c r="C69" s="467" t="s">
        <v>183</v>
      </c>
      <c r="D69" s="463" t="s">
        <v>129</v>
      </c>
      <c r="E69" s="586"/>
      <c r="F69" s="586"/>
      <c r="G69" s="48" t="s">
        <v>9</v>
      </c>
      <c r="H69" s="26">
        <v>100</v>
      </c>
      <c r="I69" s="78">
        <v>0</v>
      </c>
      <c r="J69" s="78">
        <v>0</v>
      </c>
      <c r="K69" s="78">
        <v>0</v>
      </c>
      <c r="L69" s="26">
        <v>40</v>
      </c>
      <c r="M69" s="26">
        <v>40</v>
      </c>
      <c r="N69" s="26">
        <v>40</v>
      </c>
      <c r="O69" s="26">
        <v>40</v>
      </c>
      <c r="P69" s="26">
        <v>10</v>
      </c>
      <c r="Q69" s="133">
        <v>45</v>
      </c>
      <c r="R69" s="26">
        <v>45</v>
      </c>
      <c r="S69" s="26">
        <v>45</v>
      </c>
      <c r="T69" s="26">
        <v>45</v>
      </c>
      <c r="U69" s="26">
        <v>23.5</v>
      </c>
      <c r="V69" s="26">
        <v>0</v>
      </c>
      <c r="W69" s="26">
        <v>0</v>
      </c>
      <c r="X69" s="26">
        <v>0</v>
      </c>
      <c r="Y69" s="292">
        <v>0</v>
      </c>
      <c r="Z69" s="26">
        <v>0</v>
      </c>
      <c r="AA69" s="26">
        <v>0</v>
      </c>
      <c r="AB69" s="26"/>
      <c r="AC69" s="26"/>
      <c r="AD69" s="26"/>
      <c r="AE69" s="26"/>
      <c r="AF69" s="218">
        <v>0</v>
      </c>
      <c r="AG69" s="324"/>
      <c r="AH69" s="110">
        <v>0</v>
      </c>
      <c r="AI69" s="335">
        <v>0</v>
      </c>
      <c r="AJ69" s="330">
        <v>0</v>
      </c>
      <c r="AK69" s="245">
        <f>+U69/H69</f>
        <v>0.23499999999999999</v>
      </c>
      <c r="AL69" s="579"/>
      <c r="AM69" s="579"/>
      <c r="AN69" s="579"/>
      <c r="AO69" s="579"/>
      <c r="AP69" s="579"/>
    </row>
    <row r="70" spans="1:42" s="5" customFormat="1" ht="66.75" customHeight="1" x14ac:dyDescent="0.25">
      <c r="A70" s="554"/>
      <c r="B70" s="474"/>
      <c r="C70" s="468"/>
      <c r="D70" s="463"/>
      <c r="E70" s="586"/>
      <c r="F70" s="586"/>
      <c r="G70" s="45" t="s">
        <v>10</v>
      </c>
      <c r="H70" s="112">
        <f>K70+P70+U70+V70+AA70</f>
        <v>94500000</v>
      </c>
      <c r="I70" s="113">
        <v>0</v>
      </c>
      <c r="J70" s="113">
        <v>0</v>
      </c>
      <c r="K70" s="113">
        <v>0</v>
      </c>
      <c r="L70" s="112">
        <v>63000000</v>
      </c>
      <c r="M70" s="112">
        <v>63000000</v>
      </c>
      <c r="N70" s="112">
        <v>63000000</v>
      </c>
      <c r="O70" s="112">
        <v>63000000</v>
      </c>
      <c r="P70" s="167">
        <v>63000000</v>
      </c>
      <c r="Q70" s="123">
        <v>69300000</v>
      </c>
      <c r="R70" s="112">
        <v>31500000</v>
      </c>
      <c r="S70" s="112">
        <v>31500000</v>
      </c>
      <c r="T70" s="112">
        <v>31500000</v>
      </c>
      <c r="U70" s="112">
        <v>31500000</v>
      </c>
      <c r="V70" s="189">
        <v>0</v>
      </c>
      <c r="W70" s="112">
        <v>0</v>
      </c>
      <c r="X70" s="112">
        <v>0</v>
      </c>
      <c r="Y70" s="288">
        <v>0</v>
      </c>
      <c r="Z70" s="112">
        <v>0</v>
      </c>
      <c r="AA70" s="196">
        <v>0</v>
      </c>
      <c r="AB70" s="112"/>
      <c r="AC70" s="112"/>
      <c r="AD70" s="112"/>
      <c r="AE70" s="112"/>
      <c r="AF70" s="219"/>
      <c r="AG70" s="319"/>
      <c r="AH70" s="172">
        <v>0</v>
      </c>
      <c r="AI70" s="335">
        <v>0</v>
      </c>
      <c r="AJ70" s="330">
        <v>0</v>
      </c>
      <c r="AK70" s="245">
        <f>+(K70+P70+U70)/H70</f>
        <v>1</v>
      </c>
      <c r="AL70" s="580"/>
      <c r="AM70" s="580"/>
      <c r="AN70" s="580"/>
      <c r="AO70" s="580"/>
      <c r="AP70" s="580"/>
    </row>
    <row r="71" spans="1:42" s="5" customFormat="1" ht="53.25" customHeight="1" x14ac:dyDescent="0.25">
      <c r="A71" s="554"/>
      <c r="B71" s="474"/>
      <c r="C71" s="468"/>
      <c r="D71" s="463"/>
      <c r="E71" s="586"/>
      <c r="F71" s="586"/>
      <c r="G71" s="45" t="s">
        <v>11</v>
      </c>
      <c r="H71" s="117"/>
      <c r="I71" s="158"/>
      <c r="J71" s="158"/>
      <c r="K71" s="158"/>
      <c r="L71" s="117"/>
      <c r="M71" s="117"/>
      <c r="N71" s="117"/>
      <c r="O71" s="117"/>
      <c r="P71" s="138"/>
      <c r="Q71" s="138"/>
      <c r="R71" s="138"/>
      <c r="S71" s="138"/>
      <c r="T71" s="138"/>
      <c r="U71" s="138"/>
      <c r="V71" s="138"/>
      <c r="W71" s="138"/>
      <c r="X71" s="138"/>
      <c r="Y71" s="291"/>
      <c r="Z71" s="138">
        <v>0</v>
      </c>
      <c r="AA71" s="138"/>
      <c r="AB71" s="138"/>
      <c r="AC71" s="138"/>
      <c r="AD71" s="138"/>
      <c r="AE71" s="138"/>
      <c r="AF71" s="220"/>
      <c r="AG71" s="323"/>
      <c r="AH71" s="174">
        <v>0</v>
      </c>
      <c r="AI71" s="335">
        <v>0</v>
      </c>
      <c r="AJ71" s="331"/>
      <c r="AK71" s="248"/>
      <c r="AL71" s="580"/>
      <c r="AM71" s="580"/>
      <c r="AN71" s="580"/>
      <c r="AO71" s="580"/>
      <c r="AP71" s="580"/>
    </row>
    <row r="72" spans="1:42" s="5" customFormat="1" ht="62.25" customHeight="1" x14ac:dyDescent="0.25">
      <c r="A72" s="554"/>
      <c r="B72" s="474"/>
      <c r="C72" s="468"/>
      <c r="D72" s="463"/>
      <c r="E72" s="586"/>
      <c r="F72" s="586"/>
      <c r="G72" s="45" t="s">
        <v>12</v>
      </c>
      <c r="H72" s="117"/>
      <c r="I72" s="158"/>
      <c r="J72" s="158"/>
      <c r="K72" s="158"/>
      <c r="L72" s="117"/>
      <c r="M72" s="117"/>
      <c r="N72" s="117"/>
      <c r="O72" s="117"/>
      <c r="P72" s="138"/>
      <c r="Q72" s="164">
        <v>4200000</v>
      </c>
      <c r="R72" s="117">
        <v>4200000</v>
      </c>
      <c r="S72" s="117">
        <v>4200000</v>
      </c>
      <c r="T72" s="117">
        <v>4200000</v>
      </c>
      <c r="U72" s="117">
        <v>4200000</v>
      </c>
      <c r="V72" s="117"/>
      <c r="W72" s="117"/>
      <c r="X72" s="117"/>
      <c r="Y72" s="291"/>
      <c r="Z72" s="117">
        <v>0</v>
      </c>
      <c r="AA72" s="117"/>
      <c r="AB72" s="117"/>
      <c r="AC72" s="117"/>
      <c r="AD72" s="117"/>
      <c r="AE72" s="117"/>
      <c r="AF72" s="219"/>
      <c r="AG72" s="327"/>
      <c r="AH72" s="176">
        <v>0</v>
      </c>
      <c r="AI72" s="335">
        <v>0</v>
      </c>
      <c r="AJ72" s="332">
        <v>0</v>
      </c>
      <c r="AK72" s="248"/>
      <c r="AL72" s="580"/>
      <c r="AM72" s="580"/>
      <c r="AN72" s="580"/>
      <c r="AO72" s="580"/>
      <c r="AP72" s="580"/>
    </row>
    <row r="73" spans="1:42" s="5" customFormat="1" ht="54.75" customHeight="1" x14ac:dyDescent="0.25">
      <c r="A73" s="554"/>
      <c r="B73" s="474"/>
      <c r="C73" s="468"/>
      <c r="D73" s="463"/>
      <c r="E73" s="586"/>
      <c r="F73" s="586"/>
      <c r="G73" s="45" t="s">
        <v>13</v>
      </c>
      <c r="H73" s="86">
        <f t="shared" ref="H73:L74" si="60">+H69+H71</f>
        <v>100</v>
      </c>
      <c r="I73" s="86">
        <f t="shared" si="60"/>
        <v>0</v>
      </c>
      <c r="J73" s="86">
        <f t="shared" si="60"/>
        <v>0</v>
      </c>
      <c r="K73" s="86">
        <f t="shared" si="60"/>
        <v>0</v>
      </c>
      <c r="L73" s="86">
        <f t="shared" si="60"/>
        <v>40</v>
      </c>
      <c r="M73" s="86">
        <f t="shared" ref="M73:O73" si="61">+M69+M71</f>
        <v>40</v>
      </c>
      <c r="N73" s="86">
        <f t="shared" si="61"/>
        <v>40</v>
      </c>
      <c r="O73" s="86">
        <f t="shared" si="61"/>
        <v>40</v>
      </c>
      <c r="P73" s="127">
        <v>10</v>
      </c>
      <c r="Q73" s="127">
        <v>45</v>
      </c>
      <c r="R73" s="86">
        <v>45</v>
      </c>
      <c r="S73" s="86">
        <v>45</v>
      </c>
      <c r="T73" s="86">
        <v>45</v>
      </c>
      <c r="U73" s="31">
        <v>23.5</v>
      </c>
      <c r="V73" s="86">
        <f t="shared" ref="V73:V74" si="62">+V69+V71</f>
        <v>0</v>
      </c>
      <c r="W73" s="86">
        <v>0</v>
      </c>
      <c r="X73" s="86">
        <v>0</v>
      </c>
      <c r="Y73" s="243">
        <v>0</v>
      </c>
      <c r="Z73" s="31">
        <v>0</v>
      </c>
      <c r="AA73" s="86">
        <v>0</v>
      </c>
      <c r="AB73" s="86"/>
      <c r="AC73" s="86"/>
      <c r="AD73" s="86"/>
      <c r="AE73" s="31"/>
      <c r="AF73" s="221">
        <f>+AF69+AF71</f>
        <v>0</v>
      </c>
      <c r="AG73" s="321"/>
      <c r="AH73" s="110">
        <v>0</v>
      </c>
      <c r="AI73" s="335">
        <v>0</v>
      </c>
      <c r="AJ73" s="330">
        <v>0</v>
      </c>
      <c r="AK73" s="245"/>
      <c r="AL73" s="580"/>
      <c r="AM73" s="580"/>
      <c r="AN73" s="580"/>
      <c r="AO73" s="580"/>
      <c r="AP73" s="580"/>
    </row>
    <row r="74" spans="1:42" s="5" customFormat="1" ht="63.75" customHeight="1" thickBot="1" x14ac:dyDescent="0.3">
      <c r="A74" s="554"/>
      <c r="B74" s="475"/>
      <c r="C74" s="476"/>
      <c r="D74" s="463"/>
      <c r="E74" s="587"/>
      <c r="F74" s="586"/>
      <c r="G74" s="46" t="s">
        <v>14</v>
      </c>
      <c r="H74" s="112">
        <f t="shared" si="60"/>
        <v>94500000</v>
      </c>
      <c r="I74" s="113">
        <f t="shared" si="60"/>
        <v>0</v>
      </c>
      <c r="J74" s="113">
        <f t="shared" si="60"/>
        <v>0</v>
      </c>
      <c r="K74" s="113">
        <f t="shared" si="60"/>
        <v>0</v>
      </c>
      <c r="L74" s="112">
        <f t="shared" si="60"/>
        <v>63000000</v>
      </c>
      <c r="M74" s="112">
        <f t="shared" ref="M74:O74" si="63">+M70+M72</f>
        <v>63000000</v>
      </c>
      <c r="N74" s="112">
        <f t="shared" si="63"/>
        <v>63000000</v>
      </c>
      <c r="O74" s="112">
        <f t="shared" si="63"/>
        <v>63000000</v>
      </c>
      <c r="P74" s="134">
        <f>+P70+P72</f>
        <v>63000000</v>
      </c>
      <c r="Q74" s="134">
        <f>+Q70+Q72</f>
        <v>73500000</v>
      </c>
      <c r="R74" s="112">
        <v>35700000</v>
      </c>
      <c r="S74" s="112">
        <v>35700000</v>
      </c>
      <c r="T74" s="112">
        <v>35700000</v>
      </c>
      <c r="U74" s="120">
        <v>35700000</v>
      </c>
      <c r="V74" s="189">
        <f t="shared" si="62"/>
        <v>0</v>
      </c>
      <c r="W74" s="112">
        <v>0</v>
      </c>
      <c r="X74" s="112">
        <v>0</v>
      </c>
      <c r="Y74" s="293">
        <v>0</v>
      </c>
      <c r="Z74" s="120">
        <v>0</v>
      </c>
      <c r="AA74" s="189">
        <v>0</v>
      </c>
      <c r="AB74" s="112"/>
      <c r="AC74" s="112"/>
      <c r="AD74" s="112"/>
      <c r="AE74" s="120"/>
      <c r="AF74" s="222">
        <f>+AF70+AF72</f>
        <v>0</v>
      </c>
      <c r="AG74" s="326"/>
      <c r="AH74" s="172">
        <v>0</v>
      </c>
      <c r="AI74" s="335">
        <v>0</v>
      </c>
      <c r="AJ74" s="330">
        <f>+(K74+P74+U74)/H74</f>
        <v>1.0444444444444445</v>
      </c>
      <c r="AK74" s="245"/>
      <c r="AL74" s="581"/>
      <c r="AM74" s="581"/>
      <c r="AN74" s="581"/>
      <c r="AO74" s="581"/>
      <c r="AP74" s="581"/>
    </row>
    <row r="75" spans="1:42" s="5" customFormat="1" ht="63.75" customHeight="1" x14ac:dyDescent="0.25">
      <c r="A75" s="554"/>
      <c r="B75" s="473">
        <v>11</v>
      </c>
      <c r="C75" s="467" t="s">
        <v>184</v>
      </c>
      <c r="D75" s="463" t="s">
        <v>120</v>
      </c>
      <c r="E75" s="556" t="s">
        <v>145</v>
      </c>
      <c r="F75" s="586"/>
      <c r="G75" s="48" t="s">
        <v>9</v>
      </c>
      <c r="H75" s="26">
        <v>100</v>
      </c>
      <c r="I75" s="78">
        <v>100</v>
      </c>
      <c r="J75" s="78">
        <v>100</v>
      </c>
      <c r="K75" s="78">
        <v>100</v>
      </c>
      <c r="L75" s="26">
        <v>100</v>
      </c>
      <c r="M75" s="26">
        <v>100</v>
      </c>
      <c r="N75" s="26">
        <v>100</v>
      </c>
      <c r="O75" s="152">
        <v>1</v>
      </c>
      <c r="P75" s="153">
        <v>1</v>
      </c>
      <c r="Q75" s="137">
        <v>1</v>
      </c>
      <c r="R75" s="26">
        <v>1</v>
      </c>
      <c r="S75" s="26">
        <v>1</v>
      </c>
      <c r="T75" s="26">
        <v>1</v>
      </c>
      <c r="U75" s="26">
        <v>1</v>
      </c>
      <c r="V75" s="193">
        <v>1</v>
      </c>
      <c r="W75" s="193">
        <v>1</v>
      </c>
      <c r="X75" s="26">
        <v>1</v>
      </c>
      <c r="Y75" s="292">
        <v>1</v>
      </c>
      <c r="Z75" s="26">
        <v>1</v>
      </c>
      <c r="AA75" s="193">
        <v>1</v>
      </c>
      <c r="AB75" s="26"/>
      <c r="AC75" s="26"/>
      <c r="AD75" s="26"/>
      <c r="AE75" s="26"/>
      <c r="AF75" s="223">
        <v>1</v>
      </c>
      <c r="AG75" s="328">
        <v>1</v>
      </c>
      <c r="AH75" s="110">
        <v>1</v>
      </c>
      <c r="AI75" s="335">
        <v>1</v>
      </c>
      <c r="AJ75" s="330">
        <f>AI75/Y75</f>
        <v>1</v>
      </c>
      <c r="AK75" s="245">
        <f>AI75/H75</f>
        <v>0.01</v>
      </c>
      <c r="AL75" s="483" t="s">
        <v>262</v>
      </c>
      <c r="AM75" s="561" t="s">
        <v>213</v>
      </c>
      <c r="AN75" s="470" t="s">
        <v>121</v>
      </c>
      <c r="AO75" s="569" t="s">
        <v>140</v>
      </c>
      <c r="AP75" s="572" t="s">
        <v>139</v>
      </c>
    </row>
    <row r="76" spans="1:42" s="5" customFormat="1" ht="66.75" customHeight="1" x14ac:dyDescent="0.25">
      <c r="A76" s="554"/>
      <c r="B76" s="474"/>
      <c r="C76" s="468"/>
      <c r="D76" s="463"/>
      <c r="E76" s="463"/>
      <c r="F76" s="586"/>
      <c r="G76" s="45" t="s">
        <v>10</v>
      </c>
      <c r="H76" s="112">
        <f>K76+P76+U76+W76+AA76</f>
        <v>2118981900</v>
      </c>
      <c r="I76" s="113">
        <v>133530000</v>
      </c>
      <c r="J76" s="113">
        <v>133530000</v>
      </c>
      <c r="K76" s="113">
        <v>133530000</v>
      </c>
      <c r="L76" s="112">
        <v>382253152</v>
      </c>
      <c r="M76" s="112">
        <v>382253152</v>
      </c>
      <c r="N76" s="112">
        <v>382253152</v>
      </c>
      <c r="O76" s="151">
        <v>382253152</v>
      </c>
      <c r="P76" s="114">
        <v>380350000</v>
      </c>
      <c r="Q76" s="151">
        <v>370469000</v>
      </c>
      <c r="R76" s="112">
        <v>391864000</v>
      </c>
      <c r="S76" s="112">
        <v>691864000</v>
      </c>
      <c r="T76" s="112">
        <v>705520000</v>
      </c>
      <c r="U76" s="112">
        <v>374389800</v>
      </c>
      <c r="V76" s="31">
        <v>597337100</v>
      </c>
      <c r="W76" s="31">
        <v>597337100</v>
      </c>
      <c r="X76" s="112">
        <v>597337100</v>
      </c>
      <c r="Y76" s="288">
        <v>501322398</v>
      </c>
      <c r="Z76" s="112">
        <v>501322398</v>
      </c>
      <c r="AA76" s="189">
        <v>633375000</v>
      </c>
      <c r="AB76" s="112"/>
      <c r="AC76" s="112"/>
      <c r="AD76" s="112"/>
      <c r="AE76" s="112"/>
      <c r="AF76" s="211">
        <v>353918300</v>
      </c>
      <c r="AG76" s="319">
        <v>485918300</v>
      </c>
      <c r="AH76" s="172">
        <v>485918300</v>
      </c>
      <c r="AI76" s="335">
        <v>501322398</v>
      </c>
      <c r="AJ76" s="330">
        <f>+AI76/Y76</f>
        <v>1</v>
      </c>
      <c r="AK76" s="245">
        <f>+(K76+P76+U76+AI76)/H76</f>
        <v>0.65578294840555273</v>
      </c>
      <c r="AL76" s="484"/>
      <c r="AM76" s="562"/>
      <c r="AN76" s="471"/>
      <c r="AO76" s="570"/>
      <c r="AP76" s="573"/>
    </row>
    <row r="77" spans="1:42" s="5" customFormat="1" ht="53.25" customHeight="1" x14ac:dyDescent="0.25">
      <c r="A77" s="554"/>
      <c r="B77" s="474"/>
      <c r="C77" s="468"/>
      <c r="D77" s="463"/>
      <c r="E77" s="463"/>
      <c r="F77" s="586"/>
      <c r="G77" s="45" t="s">
        <v>11</v>
      </c>
      <c r="H77" s="117"/>
      <c r="I77" s="158"/>
      <c r="J77" s="158"/>
      <c r="K77" s="158"/>
      <c r="L77" s="117"/>
      <c r="M77" s="117"/>
      <c r="N77" s="117"/>
      <c r="O77" s="138"/>
      <c r="P77" s="159"/>
      <c r="Q77" s="138"/>
      <c r="R77" s="138"/>
      <c r="S77" s="138"/>
      <c r="T77" s="138"/>
      <c r="U77" s="138"/>
      <c r="V77" s="138"/>
      <c r="W77" s="138"/>
      <c r="X77" s="138"/>
      <c r="Y77" s="291"/>
      <c r="Z77" s="138"/>
      <c r="AA77" s="138"/>
      <c r="AB77" s="138"/>
      <c r="AC77" s="138"/>
      <c r="AD77" s="138"/>
      <c r="AE77" s="138"/>
      <c r="AF77" s="210"/>
      <c r="AG77" s="323"/>
      <c r="AH77" s="174"/>
      <c r="AI77" s="335"/>
      <c r="AJ77" s="331"/>
      <c r="AK77" s="248"/>
      <c r="AL77" s="484"/>
      <c r="AM77" s="562"/>
      <c r="AN77" s="471"/>
      <c r="AO77" s="570"/>
      <c r="AP77" s="573"/>
    </row>
    <row r="78" spans="1:42" s="5" customFormat="1" ht="62.25" customHeight="1" x14ac:dyDescent="0.25">
      <c r="A78" s="554"/>
      <c r="B78" s="474"/>
      <c r="C78" s="468"/>
      <c r="D78" s="463"/>
      <c r="E78" s="463"/>
      <c r="F78" s="586"/>
      <c r="G78" s="45" t="s">
        <v>12</v>
      </c>
      <c r="H78" s="117"/>
      <c r="I78" s="158"/>
      <c r="J78" s="158"/>
      <c r="K78" s="158"/>
      <c r="L78" s="162">
        <v>6183333</v>
      </c>
      <c r="M78" s="162">
        <v>6183333</v>
      </c>
      <c r="N78" s="162">
        <v>6183333</v>
      </c>
      <c r="O78" s="151">
        <v>6183333</v>
      </c>
      <c r="P78" s="124">
        <v>6183333</v>
      </c>
      <c r="Q78" s="164">
        <v>64379002</v>
      </c>
      <c r="R78" s="117">
        <v>64379002</v>
      </c>
      <c r="S78" s="117">
        <v>64379002</v>
      </c>
      <c r="T78" s="117">
        <v>64379002</v>
      </c>
      <c r="U78" s="117">
        <v>64379002</v>
      </c>
      <c r="V78" s="200">
        <v>56803000</v>
      </c>
      <c r="W78" s="200">
        <v>56803000</v>
      </c>
      <c r="X78" s="117">
        <v>56803000</v>
      </c>
      <c r="Y78" s="291">
        <v>56803000</v>
      </c>
      <c r="Z78" s="117">
        <v>56803000</v>
      </c>
      <c r="AA78" s="117"/>
      <c r="AB78" s="117"/>
      <c r="AC78" s="117"/>
      <c r="AD78" s="117"/>
      <c r="AE78" s="117"/>
      <c r="AF78" s="211">
        <v>25428000</v>
      </c>
      <c r="AG78" s="327">
        <v>30518259</v>
      </c>
      <c r="AH78" s="176">
        <v>51797381</v>
      </c>
      <c r="AI78" s="335">
        <v>56803000</v>
      </c>
      <c r="AJ78" s="332">
        <f>AI78/Y78</f>
        <v>1</v>
      </c>
      <c r="AK78" s="248"/>
      <c r="AL78" s="484"/>
      <c r="AM78" s="562"/>
      <c r="AN78" s="471"/>
      <c r="AO78" s="570"/>
      <c r="AP78" s="573"/>
    </row>
    <row r="79" spans="1:42" s="5" customFormat="1" ht="54.75" customHeight="1" x14ac:dyDescent="0.25">
      <c r="A79" s="554"/>
      <c r="B79" s="474"/>
      <c r="C79" s="468"/>
      <c r="D79" s="463"/>
      <c r="E79" s="463"/>
      <c r="F79" s="586"/>
      <c r="G79" s="45" t="s">
        <v>13</v>
      </c>
      <c r="H79" s="86">
        <f t="shared" ref="H79:L79" si="64">+H75+H77</f>
        <v>100</v>
      </c>
      <c r="I79" s="86">
        <f t="shared" si="64"/>
        <v>100</v>
      </c>
      <c r="J79" s="86">
        <f t="shared" si="64"/>
        <v>100</v>
      </c>
      <c r="K79" s="86">
        <f t="shared" si="64"/>
        <v>100</v>
      </c>
      <c r="L79" s="86">
        <f t="shared" si="64"/>
        <v>100</v>
      </c>
      <c r="M79" s="86">
        <f t="shared" ref="M79:N79" si="65">+M75+M77</f>
        <v>100</v>
      </c>
      <c r="N79" s="86">
        <f t="shared" si="65"/>
        <v>100</v>
      </c>
      <c r="O79" s="152">
        <f t="shared" ref="O79" si="66">+O75</f>
        <v>1</v>
      </c>
      <c r="P79" s="153">
        <f>+P75</f>
        <v>1</v>
      </c>
      <c r="Q79" s="140">
        <v>1</v>
      </c>
      <c r="R79" s="86">
        <v>1</v>
      </c>
      <c r="S79" s="86">
        <v>1</v>
      </c>
      <c r="T79" s="86">
        <v>1</v>
      </c>
      <c r="U79" s="31">
        <v>1</v>
      </c>
      <c r="V79" s="91">
        <f t="shared" ref="V79:V80" si="67">+V75+V77</f>
        <v>1</v>
      </c>
      <c r="W79" s="91">
        <v>1</v>
      </c>
      <c r="X79" s="86">
        <v>1</v>
      </c>
      <c r="Y79" s="243">
        <v>1</v>
      </c>
      <c r="Z79" s="31">
        <v>1</v>
      </c>
      <c r="AA79" s="91">
        <v>1</v>
      </c>
      <c r="AB79" s="86"/>
      <c r="AC79" s="86"/>
      <c r="AD79" s="86"/>
      <c r="AE79" s="31"/>
      <c r="AF79" s="91">
        <f t="shared" ref="AF79:AF80" si="68">+AF75+AF77</f>
        <v>1</v>
      </c>
      <c r="AG79" s="321">
        <v>1</v>
      </c>
      <c r="AH79" s="110">
        <v>1</v>
      </c>
      <c r="AI79" s="335">
        <v>1</v>
      </c>
      <c r="AJ79" s="330">
        <f>AI79/Y79</f>
        <v>1</v>
      </c>
      <c r="AK79" s="245"/>
      <c r="AL79" s="484"/>
      <c r="AM79" s="562"/>
      <c r="AN79" s="471"/>
      <c r="AO79" s="570"/>
      <c r="AP79" s="573"/>
    </row>
    <row r="80" spans="1:42" s="5" customFormat="1" ht="63.75" customHeight="1" thickBot="1" x14ac:dyDescent="0.3">
      <c r="A80" s="554"/>
      <c r="B80" s="475"/>
      <c r="C80" s="476"/>
      <c r="D80" s="463"/>
      <c r="E80" s="557"/>
      <c r="F80" s="587"/>
      <c r="G80" s="46" t="s">
        <v>14</v>
      </c>
      <c r="H80" s="112">
        <f>+H76+H78</f>
        <v>2118981900</v>
      </c>
      <c r="I80" s="113">
        <f>+I76</f>
        <v>133530000</v>
      </c>
      <c r="J80" s="113">
        <f>+J76</f>
        <v>133530000</v>
      </c>
      <c r="K80" s="113">
        <f>+K76</f>
        <v>133530000</v>
      </c>
      <c r="L80" s="112">
        <f>+L76+L78</f>
        <v>388436485</v>
      </c>
      <c r="M80" s="112">
        <f>+M76+M78</f>
        <v>388436485</v>
      </c>
      <c r="N80" s="112">
        <f>+N76+N78</f>
        <v>388436485</v>
      </c>
      <c r="O80" s="134">
        <f>+O76+O78</f>
        <v>388436485</v>
      </c>
      <c r="P80" s="134">
        <f t="shared" ref="P80:Q80" si="69">+P76+P78</f>
        <v>386533333</v>
      </c>
      <c r="Q80" s="134">
        <f t="shared" si="69"/>
        <v>434848002</v>
      </c>
      <c r="R80" s="112">
        <v>456243002</v>
      </c>
      <c r="S80" s="112">
        <v>756243002</v>
      </c>
      <c r="T80" s="112">
        <v>769899002</v>
      </c>
      <c r="U80" s="120">
        <v>438768802</v>
      </c>
      <c r="V80" s="189">
        <f t="shared" si="67"/>
        <v>654140100</v>
      </c>
      <c r="W80" s="189">
        <v>654140100</v>
      </c>
      <c r="X80" s="112">
        <v>654140100</v>
      </c>
      <c r="Y80" s="293">
        <v>558125398</v>
      </c>
      <c r="Z80" s="120">
        <v>558125398</v>
      </c>
      <c r="AA80" s="189">
        <v>633375000</v>
      </c>
      <c r="AB80" s="112"/>
      <c r="AC80" s="112"/>
      <c r="AD80" s="112"/>
      <c r="AE80" s="120"/>
      <c r="AF80" s="189">
        <f t="shared" si="68"/>
        <v>379346300</v>
      </c>
      <c r="AG80" s="326">
        <v>516436559</v>
      </c>
      <c r="AH80" s="172">
        <v>537715681</v>
      </c>
      <c r="AI80" s="335">
        <v>558125398</v>
      </c>
      <c r="AJ80" s="330">
        <f>AI80/Y80</f>
        <v>1</v>
      </c>
      <c r="AK80" s="245"/>
      <c r="AL80" s="485"/>
      <c r="AM80" s="563"/>
      <c r="AN80" s="472"/>
      <c r="AO80" s="571"/>
      <c r="AP80" s="574"/>
    </row>
    <row r="81" spans="1:46" s="5" customFormat="1" ht="63.75" customHeight="1" x14ac:dyDescent="0.25">
      <c r="A81" s="554"/>
      <c r="B81" s="473">
        <v>12</v>
      </c>
      <c r="C81" s="467" t="s">
        <v>185</v>
      </c>
      <c r="D81" s="463" t="s">
        <v>129</v>
      </c>
      <c r="E81" s="556" t="s">
        <v>147</v>
      </c>
      <c r="F81" s="556">
        <v>185</v>
      </c>
      <c r="G81" s="48" t="s">
        <v>9</v>
      </c>
      <c r="H81" s="26">
        <v>4</v>
      </c>
      <c r="I81" s="78">
        <v>0.5</v>
      </c>
      <c r="J81" s="78">
        <v>0.5</v>
      </c>
      <c r="K81" s="78">
        <v>0.47</v>
      </c>
      <c r="L81" s="78">
        <v>1.03</v>
      </c>
      <c r="M81" s="78">
        <v>1.03</v>
      </c>
      <c r="N81" s="78">
        <v>1.03</v>
      </c>
      <c r="O81" s="154">
        <v>1.03</v>
      </c>
      <c r="P81" s="155">
        <v>1.03</v>
      </c>
      <c r="Q81" s="127">
        <v>2</v>
      </c>
      <c r="R81" s="26">
        <v>2</v>
      </c>
      <c r="S81" s="26">
        <v>2</v>
      </c>
      <c r="T81" s="26">
        <v>2</v>
      </c>
      <c r="U81" s="26">
        <v>2</v>
      </c>
      <c r="V81" s="26">
        <v>3</v>
      </c>
      <c r="W81" s="26">
        <v>3</v>
      </c>
      <c r="X81" s="26">
        <v>3</v>
      </c>
      <c r="Y81" s="292">
        <v>3</v>
      </c>
      <c r="Z81" s="26">
        <v>3</v>
      </c>
      <c r="AA81" s="26">
        <v>4</v>
      </c>
      <c r="AB81" s="26"/>
      <c r="AC81" s="26"/>
      <c r="AD81" s="26"/>
      <c r="AE81" s="26"/>
      <c r="AF81" s="215">
        <v>2.25</v>
      </c>
      <c r="AG81" s="324">
        <v>2.5</v>
      </c>
      <c r="AH81" s="110">
        <v>2.75</v>
      </c>
      <c r="AI81" s="335">
        <v>3</v>
      </c>
      <c r="AJ81" s="330">
        <f>AI81/Y81</f>
        <v>1</v>
      </c>
      <c r="AK81" s="245">
        <f>AI81/H81</f>
        <v>0.75</v>
      </c>
      <c r="AL81" s="558" t="s">
        <v>263</v>
      </c>
      <c r="AM81" s="561" t="s">
        <v>213</v>
      </c>
      <c r="AN81" s="561" t="s">
        <v>211</v>
      </c>
      <c r="AO81" s="518" t="s">
        <v>231</v>
      </c>
      <c r="AP81" s="576" t="s">
        <v>232</v>
      </c>
    </row>
    <row r="82" spans="1:46" s="5" customFormat="1" ht="66.75" customHeight="1" x14ac:dyDescent="0.25">
      <c r="A82" s="554"/>
      <c r="B82" s="474"/>
      <c r="C82" s="468"/>
      <c r="D82" s="463"/>
      <c r="E82" s="463"/>
      <c r="F82" s="463"/>
      <c r="G82" s="45" t="s">
        <v>10</v>
      </c>
      <c r="H82" s="112">
        <f>K82+P82+U82+W82+AA82</f>
        <v>618730334</v>
      </c>
      <c r="I82" s="113">
        <v>85072667</v>
      </c>
      <c r="J82" s="113">
        <v>85072667</v>
      </c>
      <c r="K82" s="113">
        <v>85072667</v>
      </c>
      <c r="L82" s="112">
        <v>116066667</v>
      </c>
      <c r="M82" s="112">
        <v>116066667</v>
      </c>
      <c r="N82" s="112">
        <v>116066667</v>
      </c>
      <c r="O82" s="168">
        <v>116066667</v>
      </c>
      <c r="P82" s="115">
        <v>99520000</v>
      </c>
      <c r="Q82" s="123">
        <v>169160000</v>
      </c>
      <c r="R82" s="112">
        <v>169160000</v>
      </c>
      <c r="S82" s="112">
        <v>169160000</v>
      </c>
      <c r="T82" s="112">
        <v>169046667</v>
      </c>
      <c r="U82" s="112">
        <v>169046667</v>
      </c>
      <c r="V82" s="196">
        <v>126783000</v>
      </c>
      <c r="W82" s="112">
        <v>126783000</v>
      </c>
      <c r="X82" s="112">
        <v>126783000</v>
      </c>
      <c r="Y82" s="288">
        <v>126783000</v>
      </c>
      <c r="Z82" s="112">
        <v>124300400</v>
      </c>
      <c r="AA82" s="189">
        <v>138308000</v>
      </c>
      <c r="AB82" s="112"/>
      <c r="AC82" s="112"/>
      <c r="AD82" s="112"/>
      <c r="AE82" s="112"/>
      <c r="AF82" s="211">
        <v>119778700</v>
      </c>
      <c r="AG82" s="319">
        <v>119778700</v>
      </c>
      <c r="AH82" s="172">
        <v>119778700</v>
      </c>
      <c r="AI82" s="335">
        <v>124300400</v>
      </c>
      <c r="AJ82" s="330">
        <f>+AI82/Y82</f>
        <v>0.98041851036810934</v>
      </c>
      <c r="AK82" s="245">
        <f>+(K82+P82+U82+AI82)/H82</f>
        <v>0.77245240411956273</v>
      </c>
      <c r="AL82" s="559"/>
      <c r="AM82" s="562"/>
      <c r="AN82" s="562"/>
      <c r="AO82" s="519"/>
      <c r="AP82" s="577"/>
    </row>
    <row r="83" spans="1:46" s="5" customFormat="1" ht="53.25" customHeight="1" x14ac:dyDescent="0.25">
      <c r="A83" s="554"/>
      <c r="B83" s="474"/>
      <c r="C83" s="468"/>
      <c r="D83" s="463"/>
      <c r="E83" s="463"/>
      <c r="F83" s="463"/>
      <c r="G83" s="45" t="s">
        <v>11</v>
      </c>
      <c r="H83" s="117"/>
      <c r="I83" s="158"/>
      <c r="J83" s="158"/>
      <c r="K83" s="158"/>
      <c r="L83" s="117"/>
      <c r="M83" s="117"/>
      <c r="N83" s="117"/>
      <c r="O83" s="156">
        <v>0.03</v>
      </c>
      <c r="P83" s="118">
        <v>0.03</v>
      </c>
      <c r="Q83" s="156"/>
      <c r="R83" s="138"/>
      <c r="S83" s="138"/>
      <c r="T83" s="138"/>
      <c r="U83" s="138"/>
      <c r="V83" s="138"/>
      <c r="W83" s="138"/>
      <c r="X83" s="138"/>
      <c r="Y83" s="289"/>
      <c r="Z83" s="138"/>
      <c r="AA83" s="138"/>
      <c r="AB83" s="138"/>
      <c r="AC83" s="138"/>
      <c r="AD83" s="138"/>
      <c r="AE83" s="138"/>
      <c r="AF83" s="210"/>
      <c r="AG83" s="320"/>
      <c r="AH83" s="173"/>
      <c r="AI83" s="335"/>
      <c r="AJ83" s="331"/>
      <c r="AK83" s="248"/>
      <c r="AL83" s="559"/>
      <c r="AM83" s="562"/>
      <c r="AN83" s="562"/>
      <c r="AO83" s="519"/>
      <c r="AP83" s="577"/>
    </row>
    <row r="84" spans="1:46" s="5" customFormat="1" ht="62.25" customHeight="1" x14ac:dyDescent="0.25">
      <c r="A84" s="554"/>
      <c r="B84" s="474"/>
      <c r="C84" s="468"/>
      <c r="D84" s="463"/>
      <c r="E84" s="463"/>
      <c r="F84" s="463"/>
      <c r="G84" s="45" t="s">
        <v>12</v>
      </c>
      <c r="H84" s="117"/>
      <c r="I84" s="158"/>
      <c r="J84" s="158"/>
      <c r="K84" s="158"/>
      <c r="L84" s="162">
        <v>5893334</v>
      </c>
      <c r="M84" s="162">
        <v>5893334</v>
      </c>
      <c r="N84" s="162">
        <v>5893334</v>
      </c>
      <c r="O84" s="157">
        <v>5893334</v>
      </c>
      <c r="P84" s="124">
        <v>5893334</v>
      </c>
      <c r="Q84" s="164">
        <v>14624667</v>
      </c>
      <c r="R84" s="117">
        <v>14624667</v>
      </c>
      <c r="S84" s="117">
        <v>14624667</v>
      </c>
      <c r="T84" s="117">
        <v>14624667</v>
      </c>
      <c r="U84" s="117">
        <v>14624667</v>
      </c>
      <c r="V84" s="200">
        <v>9923333</v>
      </c>
      <c r="W84" s="117">
        <v>9923333</v>
      </c>
      <c r="X84" s="117">
        <v>9923333</v>
      </c>
      <c r="Y84" s="289">
        <v>9923333</v>
      </c>
      <c r="Z84" s="117">
        <v>9923333</v>
      </c>
      <c r="AA84" s="117"/>
      <c r="AB84" s="117"/>
      <c r="AC84" s="117"/>
      <c r="AD84" s="117"/>
      <c r="AE84" s="117"/>
      <c r="AF84" s="211">
        <v>9923333</v>
      </c>
      <c r="AG84" s="325">
        <v>9923333</v>
      </c>
      <c r="AH84" s="175">
        <v>9923333</v>
      </c>
      <c r="AI84" s="335">
        <v>9923333</v>
      </c>
      <c r="AJ84" s="332">
        <f>AI84/Y84</f>
        <v>1</v>
      </c>
      <c r="AK84" s="248"/>
      <c r="AL84" s="559"/>
      <c r="AM84" s="562"/>
      <c r="AN84" s="562"/>
      <c r="AO84" s="519"/>
      <c r="AP84" s="577"/>
    </row>
    <row r="85" spans="1:46" s="5" customFormat="1" ht="54.75" customHeight="1" x14ac:dyDescent="0.25">
      <c r="A85" s="554"/>
      <c r="B85" s="474"/>
      <c r="C85" s="468"/>
      <c r="D85" s="463"/>
      <c r="E85" s="463"/>
      <c r="F85" s="463"/>
      <c r="G85" s="45" t="s">
        <v>13</v>
      </c>
      <c r="H85" s="86">
        <f>+H81+H83</f>
        <v>4</v>
      </c>
      <c r="I85" s="86">
        <f t="shared" ref="I85:J85" si="70">+I81</f>
        <v>0.5</v>
      </c>
      <c r="J85" s="86">
        <f t="shared" si="70"/>
        <v>0.5</v>
      </c>
      <c r="K85" s="86">
        <f t="shared" ref="K85:L85" si="71">+K81</f>
        <v>0.47</v>
      </c>
      <c r="L85" s="86">
        <f t="shared" si="71"/>
        <v>1.03</v>
      </c>
      <c r="M85" s="86">
        <f t="shared" ref="M85:N85" si="72">+M81</f>
        <v>1.03</v>
      </c>
      <c r="N85" s="86">
        <f t="shared" si="72"/>
        <v>1.03</v>
      </c>
      <c r="O85" s="148"/>
      <c r="P85" s="147"/>
      <c r="Q85" s="148">
        <f>+Q81</f>
        <v>2</v>
      </c>
      <c r="R85" s="86">
        <v>2</v>
      </c>
      <c r="S85" s="86">
        <v>2</v>
      </c>
      <c r="T85" s="86">
        <v>2</v>
      </c>
      <c r="U85" s="31">
        <v>2</v>
      </c>
      <c r="V85" s="86">
        <f t="shared" ref="V85:V86" si="73">+V81+V83</f>
        <v>3</v>
      </c>
      <c r="W85" s="86">
        <v>3</v>
      </c>
      <c r="X85" s="86">
        <v>3</v>
      </c>
      <c r="Y85" s="243">
        <v>3</v>
      </c>
      <c r="Z85" s="31">
        <v>3</v>
      </c>
      <c r="AA85" s="86">
        <v>4</v>
      </c>
      <c r="AB85" s="86"/>
      <c r="AC85" s="86"/>
      <c r="AD85" s="86"/>
      <c r="AE85" s="31"/>
      <c r="AF85" s="216">
        <f>+AF81+AF83</f>
        <v>2.25</v>
      </c>
      <c r="AG85" s="321">
        <v>2.5</v>
      </c>
      <c r="AH85" s="110">
        <v>2.75</v>
      </c>
      <c r="AI85" s="335">
        <v>3</v>
      </c>
      <c r="AJ85" s="330">
        <f>AI85/Y85</f>
        <v>1</v>
      </c>
      <c r="AK85" s="245"/>
      <c r="AL85" s="559"/>
      <c r="AM85" s="562"/>
      <c r="AN85" s="562"/>
      <c r="AO85" s="519"/>
      <c r="AP85" s="577"/>
    </row>
    <row r="86" spans="1:46" s="5" customFormat="1" ht="63.75" customHeight="1" thickBot="1" x14ac:dyDescent="0.3">
      <c r="A86" s="555"/>
      <c r="B86" s="475"/>
      <c r="C86" s="476"/>
      <c r="D86" s="463"/>
      <c r="E86" s="557"/>
      <c r="F86" s="557"/>
      <c r="G86" s="46" t="s">
        <v>14</v>
      </c>
      <c r="H86" s="112">
        <f>+H82+H84</f>
        <v>618730334</v>
      </c>
      <c r="I86" s="113">
        <f t="shared" ref="I86:J86" si="74">+I82+I84</f>
        <v>85072667</v>
      </c>
      <c r="J86" s="113">
        <f t="shared" si="74"/>
        <v>85072667</v>
      </c>
      <c r="K86" s="113">
        <f t="shared" ref="K86" si="75">+K82+K84</f>
        <v>85072667</v>
      </c>
      <c r="L86" s="112">
        <v>121960001</v>
      </c>
      <c r="M86" s="112">
        <v>121960001</v>
      </c>
      <c r="N86" s="112">
        <v>121960001</v>
      </c>
      <c r="O86" s="151">
        <f>+O82+O84</f>
        <v>121960001</v>
      </c>
      <c r="P86" s="169">
        <f t="shared" ref="P86" si="76">+P82+P84</f>
        <v>105413334</v>
      </c>
      <c r="Q86" s="151">
        <f>+Q82+Q84</f>
        <v>183784667</v>
      </c>
      <c r="R86" s="112">
        <v>183784667</v>
      </c>
      <c r="S86" s="112">
        <v>183784667</v>
      </c>
      <c r="T86" s="112">
        <v>183671334</v>
      </c>
      <c r="U86" s="112">
        <v>183671334</v>
      </c>
      <c r="V86" s="191">
        <f t="shared" si="73"/>
        <v>136706333</v>
      </c>
      <c r="W86" s="112">
        <v>136706333</v>
      </c>
      <c r="X86" s="112">
        <v>136706333</v>
      </c>
      <c r="Y86" s="288">
        <v>136706333</v>
      </c>
      <c r="Z86" s="112">
        <v>134223733</v>
      </c>
      <c r="AA86" s="191">
        <v>138308400</v>
      </c>
      <c r="AB86" s="112"/>
      <c r="AC86" s="112"/>
      <c r="AD86" s="112"/>
      <c r="AE86" s="112"/>
      <c r="AF86" s="224">
        <f>+AF82+AF84</f>
        <v>129702033</v>
      </c>
      <c r="AG86" s="319">
        <v>129702033</v>
      </c>
      <c r="AH86" s="172">
        <v>129702033</v>
      </c>
      <c r="AI86" s="335">
        <v>134223733</v>
      </c>
      <c r="AJ86" s="333">
        <f>AI86/Y86</f>
        <v>0.98183990495890194</v>
      </c>
      <c r="AK86" s="251"/>
      <c r="AL86" s="560"/>
      <c r="AM86" s="563"/>
      <c r="AN86" s="563"/>
      <c r="AO86" s="575"/>
      <c r="AP86" s="578"/>
    </row>
    <row r="87" spans="1:46" ht="31.5" customHeight="1" x14ac:dyDescent="0.25">
      <c r="A87" s="509" t="s">
        <v>15</v>
      </c>
      <c r="B87" s="510"/>
      <c r="C87" s="510"/>
      <c r="D87" s="511"/>
      <c r="E87" s="510"/>
      <c r="F87" s="512"/>
      <c r="G87" s="48" t="s">
        <v>10</v>
      </c>
      <c r="H87" s="33">
        <f t="shared" ref="H87:AE87" si="77">H10+H16+H22+H28+H34+H40+H46+H52+H58+H64+H70+H76+H82</f>
        <v>17645478591</v>
      </c>
      <c r="I87" s="33"/>
      <c r="J87" s="33"/>
      <c r="K87" s="33">
        <v>1375719886</v>
      </c>
      <c r="L87" s="33">
        <f t="shared" si="77"/>
        <v>4024658892</v>
      </c>
      <c r="M87" s="33">
        <f t="shared" si="77"/>
        <v>4024658892</v>
      </c>
      <c r="N87" s="33">
        <f t="shared" si="77"/>
        <v>4024658892</v>
      </c>
      <c r="O87" s="33">
        <f t="shared" si="77"/>
        <v>4024658892</v>
      </c>
      <c r="P87" s="33">
        <f t="shared" si="77"/>
        <v>3989519985</v>
      </c>
      <c r="Q87" s="33">
        <f>Q10+Q16+Q22+Q28+Q34+Q40+Q46+Q52+Q58+Q64+Q70+Q76+Q82</f>
        <v>3960814000</v>
      </c>
      <c r="R87" s="33">
        <v>3960814000</v>
      </c>
      <c r="S87" s="33">
        <v>3960814000</v>
      </c>
      <c r="T87" s="33">
        <f t="shared" si="77"/>
        <v>3747814000</v>
      </c>
      <c r="U87" s="33">
        <f t="shared" si="77"/>
        <v>3413238720</v>
      </c>
      <c r="V87" s="33">
        <f t="shared" ref="V87" si="78">V10+V16+V22+V28+V34+V40+V46+V52+V58+V64+V70+V76+V82</f>
        <v>3982000000</v>
      </c>
      <c r="W87" s="33">
        <f t="shared" si="77"/>
        <v>4162000000</v>
      </c>
      <c r="X87" s="33">
        <f t="shared" si="77"/>
        <v>4162000000</v>
      </c>
      <c r="Y87" s="33">
        <f t="shared" ref="Y87" si="79">Y10+Y16+Y22+Y28+Y34+Y40+Y46+Y52+Y58+Y64+Y70+Y76+Y82</f>
        <v>4187000000</v>
      </c>
      <c r="Z87" s="33">
        <f t="shared" si="77"/>
        <v>4183887457</v>
      </c>
      <c r="AA87" s="33">
        <f t="shared" si="77"/>
        <v>4705000000</v>
      </c>
      <c r="AB87" s="33"/>
      <c r="AC87" s="33">
        <f t="shared" si="77"/>
        <v>0</v>
      </c>
      <c r="AD87" s="33">
        <f t="shared" si="77"/>
        <v>0</v>
      </c>
      <c r="AE87" s="33">
        <f t="shared" si="77"/>
        <v>0</v>
      </c>
      <c r="AF87" s="33">
        <f>+AF10+AF16+AF22+AF28+AF34+AF40+AF46+AF52+AF58+AF64+AF70+AF76+AF82</f>
        <v>3277524840</v>
      </c>
      <c r="AG87" s="33">
        <f>+AG10+AG16+AG22+AG28+AG34+AG40+AG46+AG52+AG58+AG64+AG70+AG76+AG82</f>
        <v>3584410772</v>
      </c>
      <c r="AH87" s="33">
        <f>+AH10+AH16+AH22+AH28+AH34+AH40+AH46+AH52+AH58+AH64+AH70+AH76+AH82</f>
        <v>3755312372</v>
      </c>
      <c r="AI87" s="31">
        <f t="shared" ref="AI87" si="80">AI10+AI16+AI22+AI28+AI34+AI40+AI46+AI52+AI58+AI64+AI70+AI76+AI82</f>
        <v>4183887457</v>
      </c>
      <c r="AJ87" s="49"/>
      <c r="AK87" s="50"/>
      <c r="AL87" s="51"/>
      <c r="AM87" s="51"/>
      <c r="AN87" s="51"/>
      <c r="AO87" s="51"/>
      <c r="AP87" s="59"/>
    </row>
    <row r="88" spans="1:46" ht="28.5" customHeight="1" x14ac:dyDescent="0.25">
      <c r="A88" s="513"/>
      <c r="B88" s="511"/>
      <c r="C88" s="511"/>
      <c r="D88" s="511"/>
      <c r="E88" s="511"/>
      <c r="F88" s="514"/>
      <c r="G88" s="45" t="s">
        <v>12</v>
      </c>
      <c r="H88" s="32">
        <f t="shared" ref="H88:AF88" si="81">+H12+H18+H24+H30+H36+H42+H48+H54+H60+H66+H72+H78+H84</f>
        <v>0</v>
      </c>
      <c r="I88" s="32"/>
      <c r="J88" s="32"/>
      <c r="K88" s="32">
        <f t="shared" si="81"/>
        <v>0</v>
      </c>
      <c r="L88" s="32">
        <f t="shared" si="81"/>
        <v>196988945</v>
      </c>
      <c r="M88" s="32">
        <f t="shared" si="81"/>
        <v>196988945</v>
      </c>
      <c r="N88" s="32">
        <f t="shared" si="81"/>
        <v>196988945</v>
      </c>
      <c r="O88" s="32">
        <f t="shared" si="81"/>
        <v>196988945</v>
      </c>
      <c r="P88" s="32">
        <f t="shared" si="81"/>
        <v>186838945</v>
      </c>
      <c r="Q88" s="32">
        <f>+Q18+Q24+Q36+Q42+Q48+Q54+Q60+Q66+Q72+Q78+Q84+Q12</f>
        <v>706940675</v>
      </c>
      <c r="R88" s="32">
        <v>704690009</v>
      </c>
      <c r="S88" s="32">
        <v>704690009</v>
      </c>
      <c r="T88" s="32">
        <f t="shared" si="81"/>
        <v>704690009</v>
      </c>
      <c r="U88" s="32">
        <f t="shared" si="81"/>
        <v>704690009</v>
      </c>
      <c r="V88" s="32">
        <f t="shared" ref="V88" si="82">+V12+V18+V24+V30+V36+V42+V48+V54+V60+V66+V72+V78+V84</f>
        <v>521392639</v>
      </c>
      <c r="W88" s="32">
        <f t="shared" si="81"/>
        <v>521392639</v>
      </c>
      <c r="X88" s="32">
        <f t="shared" si="81"/>
        <v>521392639</v>
      </c>
      <c r="Y88" s="32">
        <f t="shared" ref="Y88" si="83">+Y12+Y18+Y24+Y30+Y36+Y42+Y48+Y54+Y60+Y66+Y72+Y78+Y84</f>
        <v>521392639</v>
      </c>
      <c r="Z88" s="32">
        <f t="shared" si="81"/>
        <v>477734950</v>
      </c>
      <c r="AA88" s="32">
        <f t="shared" si="81"/>
        <v>0</v>
      </c>
      <c r="AB88" s="32"/>
      <c r="AC88" s="32">
        <f t="shared" si="81"/>
        <v>0</v>
      </c>
      <c r="AD88" s="32">
        <f t="shared" si="81"/>
        <v>0</v>
      </c>
      <c r="AE88" s="32">
        <f t="shared" si="81"/>
        <v>0</v>
      </c>
      <c r="AF88" s="32">
        <f t="shared" si="81"/>
        <v>128523831</v>
      </c>
      <c r="AG88" s="273">
        <f t="shared" ref="AG88:AI88" si="84">+AG12+AG18+AG24+AG30+AG36+AG42+AG48+AG54+AG60+AG66+AG72+AG78+AG84</f>
        <v>272585276</v>
      </c>
      <c r="AH88" s="32">
        <f t="shared" si="84"/>
        <v>472729331</v>
      </c>
      <c r="AI88" s="32">
        <f t="shared" si="84"/>
        <v>477734950</v>
      </c>
      <c r="AJ88" s="50"/>
      <c r="AK88" s="50"/>
      <c r="AL88" s="51"/>
      <c r="AM88" s="51"/>
      <c r="AN88" s="51"/>
      <c r="AO88" s="51"/>
      <c r="AP88" s="59"/>
    </row>
    <row r="89" spans="1:46" ht="35.25" customHeight="1" thickBot="1" x14ac:dyDescent="0.3">
      <c r="A89" s="515"/>
      <c r="B89" s="516"/>
      <c r="C89" s="516"/>
      <c r="D89" s="516"/>
      <c r="E89" s="516"/>
      <c r="F89" s="517"/>
      <c r="G89" s="47" t="s">
        <v>15</v>
      </c>
      <c r="H89" s="60">
        <f t="shared" ref="H89:AF89" si="85">H87+H88</f>
        <v>17645478591</v>
      </c>
      <c r="I89" s="60"/>
      <c r="J89" s="87"/>
      <c r="K89" s="60">
        <f t="shared" si="85"/>
        <v>1375719886</v>
      </c>
      <c r="L89" s="60">
        <f t="shared" si="85"/>
        <v>4221647837</v>
      </c>
      <c r="M89" s="60">
        <f t="shared" si="85"/>
        <v>4221647837</v>
      </c>
      <c r="N89" s="60">
        <f t="shared" si="85"/>
        <v>4221647837</v>
      </c>
      <c r="O89" s="60">
        <f t="shared" si="85"/>
        <v>4221647837</v>
      </c>
      <c r="P89" s="60">
        <f t="shared" si="85"/>
        <v>4176358930</v>
      </c>
      <c r="Q89" s="60">
        <f t="shared" si="85"/>
        <v>4667754675</v>
      </c>
      <c r="R89" s="60">
        <v>4665504009</v>
      </c>
      <c r="S89" s="60">
        <v>4665504009</v>
      </c>
      <c r="T89" s="60">
        <f t="shared" si="85"/>
        <v>4452504009</v>
      </c>
      <c r="U89" s="60">
        <f t="shared" si="85"/>
        <v>4117928729</v>
      </c>
      <c r="V89" s="60">
        <f>+V87+V88</f>
        <v>4503392639</v>
      </c>
      <c r="W89" s="60">
        <f t="shared" si="85"/>
        <v>4683392639</v>
      </c>
      <c r="X89" s="60">
        <f t="shared" si="85"/>
        <v>4683392639</v>
      </c>
      <c r="Y89" s="60">
        <f t="shared" ref="Y89" si="86">Y87+Y88</f>
        <v>4708392639</v>
      </c>
      <c r="Z89" s="60">
        <f t="shared" si="85"/>
        <v>4661622407</v>
      </c>
      <c r="AA89" s="60">
        <f>+AA87+AA88</f>
        <v>4705000000</v>
      </c>
      <c r="AB89" s="60"/>
      <c r="AC89" s="60">
        <f t="shared" si="85"/>
        <v>0</v>
      </c>
      <c r="AD89" s="60">
        <f t="shared" si="85"/>
        <v>0</v>
      </c>
      <c r="AE89" s="60">
        <f t="shared" si="85"/>
        <v>0</v>
      </c>
      <c r="AF89" s="60">
        <f t="shared" si="85"/>
        <v>3406048671</v>
      </c>
      <c r="AG89" s="60">
        <f t="shared" ref="AG89:AI89" si="87">AG87+AG88</f>
        <v>3856996048</v>
      </c>
      <c r="AH89" s="60">
        <f t="shared" si="87"/>
        <v>4228041703</v>
      </c>
      <c r="AI89" s="303">
        <f t="shared" si="87"/>
        <v>4661622407</v>
      </c>
      <c r="AJ89" s="61"/>
      <c r="AK89" s="61"/>
      <c r="AL89" s="62"/>
      <c r="AM89" s="62"/>
      <c r="AN89" s="62"/>
      <c r="AO89" s="62"/>
      <c r="AP89" s="63"/>
      <c r="AQ89" s="6"/>
      <c r="AR89" s="6"/>
      <c r="AS89" s="6"/>
      <c r="AT89" s="6"/>
    </row>
    <row r="90" spans="1:46" ht="71.25" customHeight="1" x14ac:dyDescent="0.25">
      <c r="A90" s="507" t="s">
        <v>206</v>
      </c>
      <c r="B90" s="507"/>
      <c r="C90" s="507"/>
      <c r="D90" s="507"/>
      <c r="E90" s="507"/>
      <c r="F90" s="507"/>
      <c r="G90" s="507"/>
      <c r="H90" s="507"/>
      <c r="I90" s="507"/>
      <c r="J90" s="507"/>
      <c r="K90" s="507"/>
      <c r="L90" s="507"/>
      <c r="M90" s="507"/>
      <c r="N90" s="507"/>
      <c r="O90" s="507"/>
      <c r="P90" s="507"/>
      <c r="Q90" s="507"/>
      <c r="R90" s="507"/>
      <c r="S90" s="507"/>
      <c r="T90" s="507"/>
      <c r="U90" s="507"/>
      <c r="V90" s="507"/>
      <c r="W90" s="507"/>
      <c r="X90" s="507"/>
      <c r="Y90" s="507"/>
      <c r="Z90" s="507"/>
      <c r="AA90" s="507"/>
      <c r="AB90" s="507"/>
      <c r="AC90" s="507"/>
      <c r="AD90" s="507"/>
      <c r="AE90" s="507"/>
      <c r="AF90" s="507"/>
      <c r="AG90" s="507"/>
      <c r="AH90" s="507"/>
      <c r="AI90" s="508"/>
      <c r="AJ90" s="507"/>
      <c r="AK90" s="507"/>
      <c r="AL90" s="507"/>
      <c r="AM90" s="507"/>
      <c r="AN90" s="507"/>
      <c r="AO90" s="507"/>
      <c r="AP90" s="507"/>
    </row>
  </sheetData>
  <mergeCells count="143">
    <mergeCell ref="AM69:AM74"/>
    <mergeCell ref="AN69:AN74"/>
    <mergeCell ref="AO69:AO74"/>
    <mergeCell ref="B69:B74"/>
    <mergeCell ref="C69:C74"/>
    <mergeCell ref="D69:D74"/>
    <mergeCell ref="AP27:AP32"/>
    <mergeCell ref="E9:E62"/>
    <mergeCell ref="AO27:AO32"/>
    <mergeCell ref="AP39:AP44"/>
    <mergeCell ref="AO33:AO38"/>
    <mergeCell ref="AP33:AP38"/>
    <mergeCell ref="B45:B50"/>
    <mergeCell ref="C45:C50"/>
    <mergeCell ref="D45:D50"/>
    <mergeCell ref="AL45:AL50"/>
    <mergeCell ref="AM45:AM50"/>
    <mergeCell ref="AN45:AN50"/>
    <mergeCell ref="AO45:AO50"/>
    <mergeCell ref="AP45:AP50"/>
    <mergeCell ref="B51:B56"/>
    <mergeCell ref="C51:C56"/>
    <mergeCell ref="D51:D56"/>
    <mergeCell ref="D57:D62"/>
    <mergeCell ref="A63:A86"/>
    <mergeCell ref="AL75:AL80"/>
    <mergeCell ref="AM75:AM80"/>
    <mergeCell ref="AN75:AN80"/>
    <mergeCell ref="AO75:AO80"/>
    <mergeCell ref="AP75:AP80"/>
    <mergeCell ref="B75:B80"/>
    <mergeCell ref="C75:C80"/>
    <mergeCell ref="D75:D80"/>
    <mergeCell ref="E75:E80"/>
    <mergeCell ref="AO81:AO86"/>
    <mergeCell ref="AP81:AP86"/>
    <mergeCell ref="AP69:AP74"/>
    <mergeCell ref="B63:B68"/>
    <mergeCell ref="C63:C68"/>
    <mergeCell ref="D63:D68"/>
    <mergeCell ref="AL63:AL68"/>
    <mergeCell ref="AM63:AM68"/>
    <mergeCell ref="AN63:AN68"/>
    <mergeCell ref="AO63:AO68"/>
    <mergeCell ref="AP63:AP68"/>
    <mergeCell ref="E63:E74"/>
    <mergeCell ref="F9:F80"/>
    <mergeCell ref="AL69:AL74"/>
    <mergeCell ref="A27:A62"/>
    <mergeCell ref="B81:B86"/>
    <mergeCell ref="C81:C86"/>
    <mergeCell ref="D81:D86"/>
    <mergeCell ref="E81:E86"/>
    <mergeCell ref="F81:F86"/>
    <mergeCell ref="AL81:AL86"/>
    <mergeCell ref="AM81:AM86"/>
    <mergeCell ref="AN81:AN86"/>
    <mergeCell ref="AL27:AL32"/>
    <mergeCell ref="AM27:AM32"/>
    <mergeCell ref="AN27:AN32"/>
    <mergeCell ref="B27:B32"/>
    <mergeCell ref="C27:C32"/>
    <mergeCell ref="D27:D32"/>
    <mergeCell ref="B33:B38"/>
    <mergeCell ref="C33:C38"/>
    <mergeCell ref="D33:D38"/>
    <mergeCell ref="AL33:AL38"/>
    <mergeCell ref="AM33:AM38"/>
    <mergeCell ref="AN33:AN38"/>
    <mergeCell ref="AL39:AL44"/>
    <mergeCell ref="AM39:AM44"/>
    <mergeCell ref="AN39:AN44"/>
    <mergeCell ref="A1:E4"/>
    <mergeCell ref="AF7:AI7"/>
    <mergeCell ref="I7:K7"/>
    <mergeCell ref="L7:P7"/>
    <mergeCell ref="Q7:U7"/>
    <mergeCell ref="F3:N3"/>
    <mergeCell ref="F4:N4"/>
    <mergeCell ref="O3:AP3"/>
    <mergeCell ref="O4:AP4"/>
    <mergeCell ref="F1:AP1"/>
    <mergeCell ref="F2:AP2"/>
    <mergeCell ref="F6:F8"/>
    <mergeCell ref="AF6:AI6"/>
    <mergeCell ref="AJ6:AJ8"/>
    <mergeCell ref="AM6:AM8"/>
    <mergeCell ref="A6:A8"/>
    <mergeCell ref="AN6:AN8"/>
    <mergeCell ref="AO6:AO8"/>
    <mergeCell ref="AP6:AP8"/>
    <mergeCell ref="AL6:AL8"/>
    <mergeCell ref="G6:G8"/>
    <mergeCell ref="H6:H8"/>
    <mergeCell ref="AK6:AK8"/>
    <mergeCell ref="B6:D7"/>
    <mergeCell ref="I6:AE6"/>
    <mergeCell ref="V7:Z7"/>
    <mergeCell ref="E6:E8"/>
    <mergeCell ref="AA7:AE7"/>
    <mergeCell ref="B9:B14"/>
    <mergeCell ref="C9:C14"/>
    <mergeCell ref="D9:D14"/>
    <mergeCell ref="AL9:AL14"/>
    <mergeCell ref="A90:AP90"/>
    <mergeCell ref="A87:F89"/>
    <mergeCell ref="AP9:AP14"/>
    <mergeCell ref="AM9:AM14"/>
    <mergeCell ref="AO15:AO20"/>
    <mergeCell ref="AP15:AP20"/>
    <mergeCell ref="AN9:AN14"/>
    <mergeCell ref="AO9:AO14"/>
    <mergeCell ref="AL15:AL20"/>
    <mergeCell ref="AM15:AM20"/>
    <mergeCell ref="A9:A26"/>
    <mergeCell ref="AL57:AL62"/>
    <mergeCell ref="AM57:AM62"/>
    <mergeCell ref="AN57:AN62"/>
    <mergeCell ref="B57:B62"/>
    <mergeCell ref="C57:C62"/>
    <mergeCell ref="AN15:AN20"/>
    <mergeCell ref="D15:D20"/>
    <mergeCell ref="B15:B20"/>
    <mergeCell ref="C15:C20"/>
    <mergeCell ref="AP57:AP62"/>
    <mergeCell ref="B21:B26"/>
    <mergeCell ref="C21:C26"/>
    <mergeCell ref="D21:D26"/>
    <mergeCell ref="AL21:AL26"/>
    <mergeCell ref="AM21:AM26"/>
    <mergeCell ref="AN21:AN26"/>
    <mergeCell ref="AO21:AO26"/>
    <mergeCell ref="AP21:AP26"/>
    <mergeCell ref="AO57:AO62"/>
    <mergeCell ref="AL51:AL56"/>
    <mergeCell ref="AM51:AM56"/>
    <mergeCell ref="AN51:AN56"/>
    <mergeCell ref="AO39:AO44"/>
    <mergeCell ref="B39:B44"/>
    <mergeCell ref="C39:C44"/>
    <mergeCell ref="D39:D44"/>
    <mergeCell ref="AO51:AO56"/>
    <mergeCell ref="AP51:AP56"/>
  </mergeCells>
  <dataValidations count="1">
    <dataValidation type="list" allowBlank="1" showInputMessage="1" showErrorMessage="1" sqref="D9:D86" xr:uid="{00000000-0002-0000-0100-000000000000}">
      <formula1>$AR$12:$AR$14</formula1>
    </dataValidation>
  </dataValidations>
  <printOptions horizontalCentered="1" verticalCentered="1" headings="1" gridLines="1"/>
  <pageMargins left="0" right="0" top="0.74803149606299213" bottom="0" header="0.31496062992125984" footer="0"/>
  <pageSetup scale="22" fitToWidth="4" fitToHeight="2" orientation="landscape" r:id="rId1"/>
  <colBreaks count="1" manualBreakCount="1">
    <brk id="22" max="2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123"/>
  <sheetViews>
    <sheetView view="pageBreakPreview" topLeftCell="A19" zoomScale="50" zoomScaleNormal="50" zoomScaleSheetLayoutView="50" workbookViewId="0">
      <selection activeCell="V8" sqref="V8:V9"/>
    </sheetView>
  </sheetViews>
  <sheetFormatPr baseColWidth="10" defaultColWidth="11.42578125" defaultRowHeight="12.75" x14ac:dyDescent="0.25"/>
  <cols>
    <col min="1" max="1" width="12.28515625" style="9" customWidth="1"/>
    <col min="2" max="2" width="20" style="9" customWidth="1"/>
    <col min="3" max="3" width="27.5703125" style="21" customWidth="1"/>
    <col min="4" max="4" width="6.140625" style="9" customWidth="1"/>
    <col min="5" max="5" width="7.85546875" style="9" customWidth="1"/>
    <col min="6" max="6" width="12" style="9" customWidth="1"/>
    <col min="7" max="7" width="7" style="9" customWidth="1"/>
    <col min="8" max="8" width="6.7109375" style="9" customWidth="1"/>
    <col min="9" max="9" width="7.5703125" style="9" customWidth="1"/>
    <col min="10" max="10" width="7.7109375" style="9" customWidth="1"/>
    <col min="11" max="11" width="8.42578125" style="9" customWidth="1"/>
    <col min="12" max="13" width="7.7109375" style="9" customWidth="1"/>
    <col min="14" max="14" width="8.140625" style="10" customWidth="1"/>
    <col min="15" max="15" width="8.5703125" style="10" customWidth="1"/>
    <col min="16" max="16" width="8.85546875" style="10" customWidth="1"/>
    <col min="17" max="17" width="8.42578125" style="10" customWidth="1"/>
    <col min="18" max="18" width="8.28515625" style="10" customWidth="1"/>
    <col min="19" max="19" width="11.7109375" style="10" customWidth="1"/>
    <col min="20" max="20" width="12.28515625" style="10" customWidth="1"/>
    <col min="21" max="21" width="14.5703125" style="10" customWidth="1"/>
    <col min="22" max="22" width="81.28515625" style="13" customWidth="1"/>
    <col min="23" max="28" width="11.42578125" style="12"/>
    <col min="29" max="58" width="11.42578125" style="13"/>
    <col min="59" max="16384" width="11.42578125" style="9"/>
  </cols>
  <sheetData>
    <row r="1" spans="1:51" s="11" customFormat="1" ht="33" customHeight="1" x14ac:dyDescent="0.25">
      <c r="A1" s="647"/>
      <c r="B1" s="648"/>
      <c r="C1" s="653" t="s">
        <v>0</v>
      </c>
      <c r="D1" s="653"/>
      <c r="E1" s="653"/>
      <c r="F1" s="653"/>
      <c r="G1" s="653"/>
      <c r="H1" s="653"/>
      <c r="I1" s="653"/>
      <c r="J1" s="653"/>
      <c r="K1" s="653"/>
      <c r="L1" s="653"/>
      <c r="M1" s="653"/>
      <c r="N1" s="653"/>
      <c r="O1" s="653"/>
      <c r="P1" s="653"/>
      <c r="Q1" s="653"/>
      <c r="R1" s="653"/>
      <c r="S1" s="653"/>
      <c r="T1" s="653"/>
      <c r="U1" s="653"/>
      <c r="V1" s="653"/>
    </row>
    <row r="2" spans="1:51" s="11" customFormat="1" ht="30" customHeight="1" x14ac:dyDescent="0.25">
      <c r="A2" s="649"/>
      <c r="B2" s="650"/>
      <c r="C2" s="654" t="s">
        <v>119</v>
      </c>
      <c r="D2" s="654"/>
      <c r="E2" s="654"/>
      <c r="F2" s="654"/>
      <c r="G2" s="654"/>
      <c r="H2" s="654"/>
      <c r="I2" s="654"/>
      <c r="J2" s="654"/>
      <c r="K2" s="654"/>
      <c r="L2" s="654"/>
      <c r="M2" s="654"/>
      <c r="N2" s="654"/>
      <c r="O2" s="654"/>
      <c r="P2" s="654"/>
      <c r="Q2" s="654"/>
      <c r="R2" s="654"/>
      <c r="S2" s="654"/>
      <c r="T2" s="654"/>
      <c r="U2" s="654"/>
      <c r="V2" s="654"/>
    </row>
    <row r="3" spans="1:51" s="11" customFormat="1" ht="27.75" customHeight="1" x14ac:dyDescent="0.25">
      <c r="A3" s="649"/>
      <c r="B3" s="650"/>
      <c r="C3" s="34" t="s">
        <v>1</v>
      </c>
      <c r="D3" s="655" t="s">
        <v>122</v>
      </c>
      <c r="E3" s="655"/>
      <c r="F3" s="655"/>
      <c r="G3" s="655"/>
      <c r="H3" s="655"/>
      <c r="I3" s="655"/>
      <c r="J3" s="655"/>
      <c r="K3" s="655"/>
      <c r="L3" s="655"/>
      <c r="M3" s="655"/>
      <c r="N3" s="655"/>
      <c r="O3" s="655"/>
      <c r="P3" s="655"/>
      <c r="Q3" s="655"/>
      <c r="R3" s="655"/>
      <c r="S3" s="655"/>
      <c r="T3" s="655"/>
      <c r="U3" s="655"/>
      <c r="V3" s="655"/>
    </row>
    <row r="4" spans="1:51" s="11" customFormat="1" ht="33" customHeight="1" thickBot="1" x14ac:dyDescent="0.3">
      <c r="A4" s="651"/>
      <c r="B4" s="652"/>
      <c r="C4" s="64" t="s">
        <v>16</v>
      </c>
      <c r="D4" s="656" t="s">
        <v>123</v>
      </c>
      <c r="E4" s="656"/>
      <c r="F4" s="656"/>
      <c r="G4" s="656"/>
      <c r="H4" s="656"/>
      <c r="I4" s="656"/>
      <c r="J4" s="656"/>
      <c r="K4" s="656"/>
      <c r="L4" s="656"/>
      <c r="M4" s="656"/>
      <c r="N4" s="656"/>
      <c r="O4" s="656"/>
      <c r="P4" s="656"/>
      <c r="Q4" s="656"/>
      <c r="R4" s="656"/>
      <c r="S4" s="656"/>
      <c r="T4" s="656"/>
      <c r="U4" s="656"/>
      <c r="V4" s="656"/>
    </row>
    <row r="5" spans="1:51" s="11" customFormat="1" ht="13.5" thickBot="1" x14ac:dyDescent="0.3">
      <c r="A5" s="234"/>
      <c r="C5" s="235"/>
      <c r="N5" s="236"/>
      <c r="O5" s="236"/>
      <c r="P5" s="236"/>
      <c r="Q5" s="236"/>
      <c r="R5" s="236"/>
      <c r="S5" s="236"/>
      <c r="T5" s="236"/>
      <c r="U5" s="236"/>
      <c r="V5" s="237"/>
    </row>
    <row r="6" spans="1:51" s="12" customFormat="1" ht="42.75" customHeight="1" x14ac:dyDescent="0.25">
      <c r="A6" s="201" t="s">
        <v>67</v>
      </c>
      <c r="B6" s="646" t="s">
        <v>68</v>
      </c>
      <c r="C6" s="658" t="s">
        <v>69</v>
      </c>
      <c r="D6" s="660" t="s">
        <v>70</v>
      </c>
      <c r="E6" s="661"/>
      <c r="F6" s="646" t="s">
        <v>214</v>
      </c>
      <c r="G6" s="646"/>
      <c r="H6" s="646"/>
      <c r="I6" s="646"/>
      <c r="J6" s="646"/>
      <c r="K6" s="646"/>
      <c r="L6" s="646"/>
      <c r="M6" s="646"/>
      <c r="N6" s="646"/>
      <c r="O6" s="646"/>
      <c r="P6" s="646"/>
      <c r="Q6" s="646"/>
      <c r="R6" s="646"/>
      <c r="S6" s="646"/>
      <c r="T6" s="646" t="s">
        <v>74</v>
      </c>
      <c r="U6" s="646"/>
      <c r="V6" s="646" t="s">
        <v>284</v>
      </c>
    </row>
    <row r="7" spans="1:51" s="12" customFormat="1" ht="44.25" customHeight="1" thickBot="1" x14ac:dyDescent="0.3">
      <c r="A7" s="202"/>
      <c r="B7" s="657"/>
      <c r="C7" s="659"/>
      <c r="D7" s="65" t="s">
        <v>71</v>
      </c>
      <c r="E7" s="65" t="s">
        <v>72</v>
      </c>
      <c r="F7" s="65" t="s">
        <v>73</v>
      </c>
      <c r="G7" s="66" t="s">
        <v>17</v>
      </c>
      <c r="H7" s="66" t="s">
        <v>18</v>
      </c>
      <c r="I7" s="66" t="s">
        <v>19</v>
      </c>
      <c r="J7" s="66" t="s">
        <v>20</v>
      </c>
      <c r="K7" s="66" t="s">
        <v>21</v>
      </c>
      <c r="L7" s="66" t="s">
        <v>22</v>
      </c>
      <c r="M7" s="66" t="s">
        <v>23</v>
      </c>
      <c r="N7" s="66" t="s">
        <v>24</v>
      </c>
      <c r="O7" s="66" t="s">
        <v>25</v>
      </c>
      <c r="P7" s="66" t="s">
        <v>26</v>
      </c>
      <c r="Q7" s="66" t="s">
        <v>27</v>
      </c>
      <c r="R7" s="66" t="s">
        <v>28</v>
      </c>
      <c r="S7" s="184" t="s">
        <v>29</v>
      </c>
      <c r="T7" s="184" t="s">
        <v>75</v>
      </c>
      <c r="U7" s="184" t="s">
        <v>76</v>
      </c>
      <c r="V7" s="657"/>
    </row>
    <row r="8" spans="1:51" s="79" customFormat="1" ht="89.25" customHeight="1" x14ac:dyDescent="0.25">
      <c r="A8" s="662" t="s">
        <v>142</v>
      </c>
      <c r="B8" s="665" t="s">
        <v>149</v>
      </c>
      <c r="C8" s="599" t="s">
        <v>215</v>
      </c>
      <c r="D8" s="632" t="s">
        <v>150</v>
      </c>
      <c r="E8" s="674"/>
      <c r="F8" s="95" t="s">
        <v>151</v>
      </c>
      <c r="G8" s="239">
        <v>0.02</v>
      </c>
      <c r="H8" s="239">
        <v>0.02</v>
      </c>
      <c r="I8" s="240">
        <v>0.1</v>
      </c>
      <c r="J8" s="240">
        <v>0.1</v>
      </c>
      <c r="K8" s="240">
        <v>0.1</v>
      </c>
      <c r="L8" s="240">
        <v>0.12</v>
      </c>
      <c r="M8" s="240">
        <v>0.14000000000000001</v>
      </c>
      <c r="N8" s="240">
        <v>0.1</v>
      </c>
      <c r="O8" s="240">
        <v>0.1</v>
      </c>
      <c r="P8" s="240">
        <v>0.1</v>
      </c>
      <c r="Q8" s="240">
        <v>0.05</v>
      </c>
      <c r="R8" s="240">
        <v>0.05</v>
      </c>
      <c r="S8" s="95">
        <f>SUM(G8:R8)</f>
        <v>1</v>
      </c>
      <c r="T8" s="667">
        <f>+U8</f>
        <v>7.4999999999999997E-2</v>
      </c>
      <c r="U8" s="602">
        <v>7.4999999999999997E-2</v>
      </c>
      <c r="V8" s="629" t="s">
        <v>264</v>
      </c>
      <c r="W8" s="231"/>
      <c r="X8" s="231"/>
      <c r="Y8" s="231"/>
      <c r="Z8" s="231"/>
      <c r="AA8" s="231"/>
      <c r="AB8" s="231"/>
    </row>
    <row r="9" spans="1:51" s="79" customFormat="1" ht="89.25" customHeight="1" x14ac:dyDescent="0.25">
      <c r="A9" s="663"/>
      <c r="B9" s="666"/>
      <c r="C9" s="600"/>
      <c r="D9" s="609"/>
      <c r="E9" s="675"/>
      <c r="F9" s="96" t="s">
        <v>152</v>
      </c>
      <c r="G9" s="97">
        <v>0.02</v>
      </c>
      <c r="H9" s="97">
        <v>0.02</v>
      </c>
      <c r="I9" s="97">
        <v>0.1</v>
      </c>
      <c r="J9" s="97">
        <v>0.1</v>
      </c>
      <c r="K9" s="97">
        <v>0.1</v>
      </c>
      <c r="L9" s="97">
        <v>0.12</v>
      </c>
      <c r="M9" s="98">
        <v>0.14000000000000001</v>
      </c>
      <c r="N9" s="98">
        <v>0.1</v>
      </c>
      <c r="O9" s="98">
        <v>0.1</v>
      </c>
      <c r="P9" s="98">
        <v>0.1</v>
      </c>
      <c r="Q9" s="98">
        <v>0.05</v>
      </c>
      <c r="R9" s="98">
        <v>0.05</v>
      </c>
      <c r="S9" s="96">
        <f t="shared" ref="S9:S48" si="0">SUM(G9:R9)</f>
        <v>1</v>
      </c>
      <c r="T9" s="668"/>
      <c r="U9" s="603"/>
      <c r="V9" s="630"/>
      <c r="W9" s="231"/>
      <c r="X9" s="231"/>
      <c r="Y9" s="231"/>
      <c r="Z9" s="231"/>
      <c r="AA9" s="231"/>
      <c r="AB9" s="231"/>
    </row>
    <row r="10" spans="1:51" s="79" customFormat="1" ht="62.25" customHeight="1" x14ac:dyDescent="0.25">
      <c r="A10" s="663"/>
      <c r="B10" s="666" t="s">
        <v>153</v>
      </c>
      <c r="C10" s="600" t="s">
        <v>216</v>
      </c>
      <c r="D10" s="622" t="s">
        <v>150</v>
      </c>
      <c r="E10" s="80"/>
      <c r="F10" s="99" t="s">
        <v>151</v>
      </c>
      <c r="G10" s="97">
        <v>0.05</v>
      </c>
      <c r="H10" s="97">
        <v>7.0000000000000007E-2</v>
      </c>
      <c r="I10" s="97">
        <v>0.09</v>
      </c>
      <c r="J10" s="97">
        <v>0.09</v>
      </c>
      <c r="K10" s="97">
        <v>0.09</v>
      </c>
      <c r="L10" s="97">
        <v>0.09</v>
      </c>
      <c r="M10" s="97">
        <v>0.09</v>
      </c>
      <c r="N10" s="97">
        <v>0.09</v>
      </c>
      <c r="O10" s="97">
        <v>0.09</v>
      </c>
      <c r="P10" s="97">
        <v>0.09</v>
      </c>
      <c r="Q10" s="97">
        <v>0.09</v>
      </c>
      <c r="R10" s="97">
        <v>7.0000000000000007E-2</v>
      </c>
      <c r="S10" s="99">
        <f t="shared" si="0"/>
        <v>0.99999999999999978</v>
      </c>
      <c r="T10" s="668">
        <f>+U10</f>
        <v>7.4999999999999997E-2</v>
      </c>
      <c r="U10" s="603">
        <v>7.4999999999999997E-2</v>
      </c>
      <c r="V10" s="614" t="s">
        <v>265</v>
      </c>
      <c r="W10" s="231"/>
      <c r="X10" s="231"/>
      <c r="Y10" s="231"/>
      <c r="Z10" s="231"/>
      <c r="AA10" s="231"/>
      <c r="AB10" s="231"/>
    </row>
    <row r="11" spans="1:51" s="79" customFormat="1" ht="62.25" customHeight="1" thickBot="1" x14ac:dyDescent="0.3">
      <c r="A11" s="664"/>
      <c r="B11" s="669"/>
      <c r="C11" s="600"/>
      <c r="D11" s="623"/>
      <c r="E11" s="253"/>
      <c r="F11" s="96" t="s">
        <v>152</v>
      </c>
      <c r="G11" s="106">
        <v>0.05</v>
      </c>
      <c r="H11" s="106">
        <v>7.0000000000000007E-2</v>
      </c>
      <c r="I11" s="106">
        <v>0.09</v>
      </c>
      <c r="J11" s="106">
        <v>0.09</v>
      </c>
      <c r="K11" s="106">
        <v>0.09</v>
      </c>
      <c r="L11" s="106">
        <v>0.09</v>
      </c>
      <c r="M11" s="107">
        <v>0.09</v>
      </c>
      <c r="N11" s="107">
        <v>0.09</v>
      </c>
      <c r="O11" s="107">
        <v>0.09</v>
      </c>
      <c r="P11" s="107">
        <v>0.09</v>
      </c>
      <c r="Q11" s="107">
        <v>0.09</v>
      </c>
      <c r="R11" s="107">
        <v>7.0000000000000007E-2</v>
      </c>
      <c r="S11" s="94">
        <f>SUM(G11:R11)</f>
        <v>0.99999999999999978</v>
      </c>
      <c r="T11" s="670"/>
      <c r="U11" s="604"/>
      <c r="V11" s="618"/>
      <c r="W11" s="231"/>
      <c r="X11" s="231"/>
      <c r="Y11" s="231"/>
      <c r="Z11" s="231"/>
      <c r="AA11" s="231"/>
      <c r="AB11" s="231"/>
    </row>
    <row r="12" spans="1:51" s="81" customFormat="1" ht="58.5" customHeight="1" x14ac:dyDescent="0.25">
      <c r="A12" s="678" t="s">
        <v>143</v>
      </c>
      <c r="B12" s="676" t="s">
        <v>154</v>
      </c>
      <c r="C12" s="631" t="s">
        <v>217</v>
      </c>
      <c r="D12" s="632" t="s">
        <v>150</v>
      </c>
      <c r="E12" s="82"/>
      <c r="F12" s="95" t="s">
        <v>151</v>
      </c>
      <c r="G12" s="100">
        <v>0.05</v>
      </c>
      <c r="H12" s="100">
        <v>7.0000000000000007E-2</v>
      </c>
      <c r="I12" s="100">
        <v>0.09</v>
      </c>
      <c r="J12" s="100">
        <v>0.09</v>
      </c>
      <c r="K12" s="100">
        <v>0.09</v>
      </c>
      <c r="L12" s="100">
        <v>0.09</v>
      </c>
      <c r="M12" s="100">
        <v>0.09</v>
      </c>
      <c r="N12" s="100">
        <v>0.09</v>
      </c>
      <c r="O12" s="100">
        <v>0.09</v>
      </c>
      <c r="P12" s="100">
        <v>0.09</v>
      </c>
      <c r="Q12" s="100">
        <v>0.09</v>
      </c>
      <c r="R12" s="100">
        <v>7.0000000000000007E-2</v>
      </c>
      <c r="S12" s="102">
        <f t="shared" si="0"/>
        <v>0.99999999999999978</v>
      </c>
      <c r="T12" s="681">
        <f>SUM(U12:U17)</f>
        <v>0.1</v>
      </c>
      <c r="U12" s="601">
        <v>0.06</v>
      </c>
      <c r="V12" s="633" t="s">
        <v>266</v>
      </c>
      <c r="W12" s="231"/>
      <c r="X12" s="231"/>
      <c r="Y12" s="231"/>
      <c r="Z12" s="231"/>
      <c r="AA12" s="231"/>
      <c r="AB12" s="231"/>
      <c r="AC12" s="79"/>
      <c r="AD12" s="79"/>
      <c r="AE12" s="79"/>
      <c r="AF12" s="79"/>
      <c r="AG12" s="79"/>
      <c r="AH12" s="79"/>
      <c r="AI12" s="79"/>
      <c r="AJ12" s="79"/>
      <c r="AK12" s="79"/>
      <c r="AL12" s="79"/>
      <c r="AM12" s="79"/>
      <c r="AN12" s="79"/>
      <c r="AO12" s="79"/>
      <c r="AP12" s="79"/>
      <c r="AQ12" s="79"/>
      <c r="AR12" s="79"/>
      <c r="AS12" s="79"/>
      <c r="AT12" s="79"/>
      <c r="AU12" s="79"/>
      <c r="AV12" s="79"/>
      <c r="AW12" s="79"/>
      <c r="AX12" s="79"/>
      <c r="AY12" s="79"/>
    </row>
    <row r="13" spans="1:51" s="81" customFormat="1" ht="58.5" customHeight="1" x14ac:dyDescent="0.25">
      <c r="A13" s="679"/>
      <c r="B13" s="677"/>
      <c r="C13" s="600"/>
      <c r="D13" s="609"/>
      <c r="E13" s="80"/>
      <c r="F13" s="96" t="s">
        <v>152</v>
      </c>
      <c r="G13" s="100">
        <v>0.05</v>
      </c>
      <c r="H13" s="100">
        <v>7.0000000000000007E-2</v>
      </c>
      <c r="I13" s="100">
        <v>0.09</v>
      </c>
      <c r="J13" s="100">
        <v>0.09</v>
      </c>
      <c r="K13" s="100">
        <v>0.09</v>
      </c>
      <c r="L13" s="100">
        <v>0.09</v>
      </c>
      <c r="M13" s="98">
        <v>0.09</v>
      </c>
      <c r="N13" s="98">
        <v>0.09</v>
      </c>
      <c r="O13" s="98">
        <v>0.09</v>
      </c>
      <c r="P13" s="98">
        <v>0.09</v>
      </c>
      <c r="Q13" s="101">
        <v>0.09</v>
      </c>
      <c r="R13" s="101">
        <v>7.0000000000000007E-2</v>
      </c>
      <c r="S13" s="103">
        <f>SUM(G13:R13)</f>
        <v>0.99999999999999978</v>
      </c>
      <c r="T13" s="682"/>
      <c r="U13" s="602"/>
      <c r="V13" s="634"/>
      <c r="W13" s="231"/>
      <c r="X13" s="231"/>
      <c r="Y13" s="231"/>
      <c r="Z13" s="231"/>
      <c r="AA13" s="231"/>
      <c r="AB13" s="231"/>
      <c r="AC13" s="79"/>
      <c r="AD13" s="79"/>
      <c r="AE13" s="79"/>
      <c r="AF13" s="79"/>
      <c r="AG13" s="79"/>
      <c r="AH13" s="79"/>
      <c r="AI13" s="79"/>
      <c r="AJ13" s="79"/>
      <c r="AK13" s="79"/>
      <c r="AL13" s="79"/>
      <c r="AM13" s="79"/>
      <c r="AN13" s="79"/>
      <c r="AO13" s="79"/>
      <c r="AP13" s="79"/>
      <c r="AQ13" s="79"/>
      <c r="AR13" s="79"/>
      <c r="AS13" s="79"/>
      <c r="AT13" s="79"/>
      <c r="AU13" s="79"/>
      <c r="AV13" s="79"/>
      <c r="AW13" s="79"/>
      <c r="AX13" s="79"/>
      <c r="AY13" s="79"/>
    </row>
    <row r="14" spans="1:51" s="81" customFormat="1" ht="53.25" customHeight="1" x14ac:dyDescent="0.25">
      <c r="A14" s="679"/>
      <c r="B14" s="677"/>
      <c r="C14" s="599" t="s">
        <v>218</v>
      </c>
      <c r="D14" s="608" t="s">
        <v>150</v>
      </c>
      <c r="E14" s="255"/>
      <c r="F14" s="102" t="s">
        <v>151</v>
      </c>
      <c r="G14" s="97">
        <v>0.05</v>
      </c>
      <c r="H14" s="97">
        <v>0.1</v>
      </c>
      <c r="I14" s="97">
        <v>0.1</v>
      </c>
      <c r="J14" s="97">
        <v>0.08</v>
      </c>
      <c r="K14" s="97">
        <v>0.08</v>
      </c>
      <c r="L14" s="97">
        <v>0.08</v>
      </c>
      <c r="M14" s="97">
        <v>0.08</v>
      </c>
      <c r="N14" s="97">
        <v>0.1</v>
      </c>
      <c r="O14" s="97">
        <v>0.1</v>
      </c>
      <c r="P14" s="97">
        <v>0.08</v>
      </c>
      <c r="Q14" s="97">
        <v>0.08</v>
      </c>
      <c r="R14" s="97">
        <v>7.0000000000000007E-2</v>
      </c>
      <c r="S14" s="102">
        <f t="shared" si="0"/>
        <v>1</v>
      </c>
      <c r="T14" s="682"/>
      <c r="U14" s="605">
        <v>0.02</v>
      </c>
      <c r="V14" s="635" t="s">
        <v>267</v>
      </c>
      <c r="W14" s="231"/>
      <c r="X14" s="231"/>
      <c r="Y14" s="231"/>
      <c r="Z14" s="231"/>
      <c r="AA14" s="231"/>
      <c r="AB14" s="231"/>
      <c r="AC14" s="79"/>
      <c r="AD14" s="79"/>
      <c r="AE14" s="79"/>
      <c r="AF14" s="79"/>
      <c r="AG14" s="79"/>
      <c r="AH14" s="79"/>
      <c r="AI14" s="79"/>
      <c r="AJ14" s="79"/>
      <c r="AK14" s="79"/>
      <c r="AL14" s="79"/>
      <c r="AM14" s="79"/>
      <c r="AN14" s="79"/>
      <c r="AO14" s="79"/>
      <c r="AP14" s="79"/>
      <c r="AQ14" s="79"/>
      <c r="AR14" s="79"/>
      <c r="AS14" s="79"/>
      <c r="AT14" s="79"/>
      <c r="AU14" s="79"/>
      <c r="AV14" s="79"/>
      <c r="AW14" s="79"/>
      <c r="AX14" s="79"/>
      <c r="AY14" s="79"/>
    </row>
    <row r="15" spans="1:51" s="81" customFormat="1" ht="53.25" customHeight="1" x14ac:dyDescent="0.25">
      <c r="A15" s="679"/>
      <c r="B15" s="677"/>
      <c r="C15" s="600"/>
      <c r="D15" s="609"/>
      <c r="E15" s="80"/>
      <c r="F15" s="96" t="s">
        <v>152</v>
      </c>
      <c r="G15" s="97">
        <v>0.05</v>
      </c>
      <c r="H15" s="97">
        <v>0.1</v>
      </c>
      <c r="I15" s="97">
        <v>0.1</v>
      </c>
      <c r="J15" s="97">
        <v>0.08</v>
      </c>
      <c r="K15" s="97">
        <v>0.08</v>
      </c>
      <c r="L15" s="97">
        <v>0.08</v>
      </c>
      <c r="M15" s="98">
        <v>0.08</v>
      </c>
      <c r="N15" s="98">
        <v>0.1</v>
      </c>
      <c r="O15" s="98">
        <v>0.1</v>
      </c>
      <c r="P15" s="98">
        <v>0.08</v>
      </c>
      <c r="Q15" s="98">
        <v>0.08</v>
      </c>
      <c r="R15" s="98">
        <v>7.0000000000000007E-2</v>
      </c>
      <c r="S15" s="96">
        <f>SUM(G15:R15)</f>
        <v>1</v>
      </c>
      <c r="T15" s="682"/>
      <c r="U15" s="606"/>
      <c r="V15" s="636"/>
      <c r="W15" s="231"/>
      <c r="X15" s="231"/>
      <c r="Y15" s="231"/>
      <c r="Z15" s="231"/>
      <c r="AA15" s="231"/>
      <c r="AB15" s="231"/>
      <c r="AC15" s="79"/>
      <c r="AD15" s="79"/>
      <c r="AE15" s="79"/>
      <c r="AF15" s="79"/>
      <c r="AG15" s="79"/>
      <c r="AH15" s="79"/>
      <c r="AI15" s="79"/>
      <c r="AJ15" s="79"/>
      <c r="AK15" s="79"/>
      <c r="AL15" s="79"/>
      <c r="AM15" s="79"/>
      <c r="AN15" s="79"/>
      <c r="AO15" s="79"/>
      <c r="AP15" s="79"/>
      <c r="AQ15" s="79"/>
      <c r="AR15" s="79"/>
      <c r="AS15" s="79"/>
      <c r="AT15" s="79"/>
      <c r="AU15" s="79"/>
      <c r="AV15" s="79"/>
      <c r="AW15" s="79"/>
      <c r="AX15" s="79"/>
      <c r="AY15" s="79"/>
    </row>
    <row r="16" spans="1:51" s="81" customFormat="1" ht="58.5" customHeight="1" x14ac:dyDescent="0.25">
      <c r="A16" s="679"/>
      <c r="B16" s="677"/>
      <c r="C16" s="600" t="s">
        <v>219</v>
      </c>
      <c r="D16" s="622" t="s">
        <v>150</v>
      </c>
      <c r="E16" s="80"/>
      <c r="F16" s="99" t="s">
        <v>151</v>
      </c>
      <c r="G16" s="97">
        <v>0.05</v>
      </c>
      <c r="H16" s="97">
        <v>0.09</v>
      </c>
      <c r="I16" s="97">
        <v>0.09</v>
      </c>
      <c r="J16" s="97">
        <v>0.09</v>
      </c>
      <c r="K16" s="97">
        <v>0.09</v>
      </c>
      <c r="L16" s="97">
        <v>0.09</v>
      </c>
      <c r="M16" s="97">
        <v>0.09</v>
      </c>
      <c r="N16" s="97">
        <v>0.09</v>
      </c>
      <c r="O16" s="97">
        <v>0.09</v>
      </c>
      <c r="P16" s="97">
        <v>0.09</v>
      </c>
      <c r="Q16" s="97">
        <v>0.09</v>
      </c>
      <c r="R16" s="97">
        <v>0.05</v>
      </c>
      <c r="S16" s="102">
        <f t="shared" si="0"/>
        <v>0.99999999999999989</v>
      </c>
      <c r="T16" s="682"/>
      <c r="U16" s="607">
        <v>0.02</v>
      </c>
      <c r="V16" s="635" t="s">
        <v>268</v>
      </c>
      <c r="W16" s="231"/>
      <c r="X16" s="231"/>
      <c r="Y16" s="231"/>
      <c r="Z16" s="231"/>
      <c r="AA16" s="231"/>
      <c r="AB16" s="231"/>
      <c r="AC16" s="79"/>
      <c r="AD16" s="79"/>
      <c r="AE16" s="79"/>
      <c r="AF16" s="79"/>
      <c r="AG16" s="79"/>
      <c r="AH16" s="79"/>
      <c r="AI16" s="79"/>
      <c r="AJ16" s="79"/>
      <c r="AK16" s="79"/>
      <c r="AL16" s="79"/>
      <c r="AM16" s="79"/>
      <c r="AN16" s="79"/>
      <c r="AO16" s="79"/>
      <c r="AP16" s="79"/>
      <c r="AQ16" s="79"/>
      <c r="AR16" s="79"/>
      <c r="AS16" s="79"/>
      <c r="AT16" s="79"/>
      <c r="AU16" s="79"/>
      <c r="AV16" s="79"/>
      <c r="AW16" s="79"/>
      <c r="AX16" s="79"/>
      <c r="AY16" s="79"/>
    </row>
    <row r="17" spans="1:51" s="81" customFormat="1" ht="58.5" customHeight="1" x14ac:dyDescent="0.25">
      <c r="A17" s="679"/>
      <c r="B17" s="677"/>
      <c r="C17" s="600"/>
      <c r="D17" s="609"/>
      <c r="E17" s="80"/>
      <c r="F17" s="96" t="s">
        <v>152</v>
      </c>
      <c r="G17" s="97">
        <v>0.05</v>
      </c>
      <c r="H17" s="97">
        <v>0.09</v>
      </c>
      <c r="I17" s="97">
        <v>0.09</v>
      </c>
      <c r="J17" s="97">
        <v>0.09</v>
      </c>
      <c r="K17" s="97">
        <v>0.09</v>
      </c>
      <c r="L17" s="97">
        <v>0.09</v>
      </c>
      <c r="M17" s="98">
        <v>0.09</v>
      </c>
      <c r="N17" s="98">
        <v>0.09</v>
      </c>
      <c r="O17" s="98">
        <v>0.09</v>
      </c>
      <c r="P17" s="98">
        <v>0.09</v>
      </c>
      <c r="Q17" s="98">
        <v>0.09</v>
      </c>
      <c r="R17" s="98">
        <v>0.05</v>
      </c>
      <c r="S17" s="96">
        <f>SUM(G17:R17)</f>
        <v>0.99999999999999989</v>
      </c>
      <c r="T17" s="682"/>
      <c r="U17" s="605"/>
      <c r="V17" s="636"/>
      <c r="W17" s="231"/>
      <c r="X17" s="231"/>
      <c r="Y17" s="231"/>
      <c r="Z17" s="231"/>
      <c r="AA17" s="231"/>
      <c r="AB17" s="231"/>
      <c r="AC17" s="79"/>
      <c r="AD17" s="79"/>
      <c r="AE17" s="79"/>
      <c r="AF17" s="79"/>
      <c r="AG17" s="79"/>
      <c r="AH17" s="79"/>
      <c r="AI17" s="79"/>
      <c r="AJ17" s="79"/>
      <c r="AK17" s="79"/>
      <c r="AL17" s="79"/>
      <c r="AM17" s="79"/>
      <c r="AN17" s="79"/>
      <c r="AO17" s="79"/>
      <c r="AP17" s="79"/>
      <c r="AQ17" s="79"/>
      <c r="AR17" s="79"/>
      <c r="AS17" s="79"/>
      <c r="AT17" s="79"/>
      <c r="AU17" s="79"/>
      <c r="AV17" s="79"/>
      <c r="AW17" s="79"/>
      <c r="AX17" s="79"/>
      <c r="AY17" s="79"/>
    </row>
    <row r="18" spans="1:51" s="81" customFormat="1" ht="46.5" customHeight="1" x14ac:dyDescent="0.25">
      <c r="A18" s="679"/>
      <c r="B18" s="666" t="s">
        <v>155</v>
      </c>
      <c r="C18" s="600" t="s">
        <v>220</v>
      </c>
      <c r="D18" s="622" t="s">
        <v>150</v>
      </c>
      <c r="E18" s="80"/>
      <c r="F18" s="99" t="s">
        <v>151</v>
      </c>
      <c r="G18" s="97">
        <v>0.05</v>
      </c>
      <c r="H18" s="97">
        <v>7.0000000000000007E-2</v>
      </c>
      <c r="I18" s="97">
        <v>0.09</v>
      </c>
      <c r="J18" s="97">
        <v>0.09</v>
      </c>
      <c r="K18" s="97">
        <v>0.09</v>
      </c>
      <c r="L18" s="97">
        <v>0.09</v>
      </c>
      <c r="M18" s="97">
        <v>0.09</v>
      </c>
      <c r="N18" s="97">
        <v>0.09</v>
      </c>
      <c r="O18" s="97">
        <v>0.09</v>
      </c>
      <c r="P18" s="97">
        <v>0.09</v>
      </c>
      <c r="Q18" s="97">
        <v>0.09</v>
      </c>
      <c r="R18" s="97">
        <v>7.0000000000000007E-2</v>
      </c>
      <c r="S18" s="99">
        <f t="shared" si="0"/>
        <v>0.99999999999999978</v>
      </c>
      <c r="T18" s="668">
        <f>+U18</f>
        <v>0.03</v>
      </c>
      <c r="U18" s="606">
        <v>0.03</v>
      </c>
      <c r="V18" s="637" t="s">
        <v>269</v>
      </c>
      <c r="W18" s="231"/>
      <c r="X18" s="231"/>
      <c r="Y18" s="231"/>
      <c r="Z18" s="231"/>
      <c r="AA18" s="231"/>
      <c r="AB18" s="231"/>
      <c r="AC18" s="79"/>
      <c r="AD18" s="79"/>
      <c r="AE18" s="79"/>
      <c r="AF18" s="79"/>
      <c r="AG18" s="79"/>
      <c r="AH18" s="79"/>
      <c r="AI18" s="79"/>
      <c r="AJ18" s="79"/>
      <c r="AK18" s="79"/>
      <c r="AL18" s="79"/>
      <c r="AM18" s="79"/>
      <c r="AN18" s="79"/>
      <c r="AO18" s="79"/>
      <c r="AP18" s="79"/>
      <c r="AQ18" s="79"/>
      <c r="AR18" s="79"/>
      <c r="AS18" s="79"/>
      <c r="AT18" s="79"/>
      <c r="AU18" s="79"/>
      <c r="AV18" s="79"/>
      <c r="AW18" s="79"/>
      <c r="AX18" s="79"/>
      <c r="AY18" s="79"/>
    </row>
    <row r="19" spans="1:51" s="81" customFormat="1" ht="46.5" customHeight="1" x14ac:dyDescent="0.25">
      <c r="A19" s="679"/>
      <c r="B19" s="666"/>
      <c r="C19" s="600"/>
      <c r="D19" s="609"/>
      <c r="E19" s="80"/>
      <c r="F19" s="96" t="s">
        <v>152</v>
      </c>
      <c r="G19" s="97">
        <v>0.05</v>
      </c>
      <c r="H19" s="97">
        <v>7.0000000000000007E-2</v>
      </c>
      <c r="I19" s="97">
        <v>0.09</v>
      </c>
      <c r="J19" s="97">
        <v>0.09</v>
      </c>
      <c r="K19" s="97">
        <v>0.09</v>
      </c>
      <c r="L19" s="97">
        <v>0.09</v>
      </c>
      <c r="M19" s="98">
        <v>0.09</v>
      </c>
      <c r="N19" s="98">
        <v>0.09</v>
      </c>
      <c r="O19" s="98">
        <v>0.09</v>
      </c>
      <c r="P19" s="98">
        <v>0.09</v>
      </c>
      <c r="Q19" s="98">
        <v>0.09</v>
      </c>
      <c r="R19" s="98">
        <v>7.0000000000000007E-2</v>
      </c>
      <c r="S19" s="96">
        <f t="shared" si="0"/>
        <v>0.99999999999999978</v>
      </c>
      <c r="T19" s="668"/>
      <c r="U19" s="606"/>
      <c r="V19" s="638"/>
      <c r="W19" s="231"/>
      <c r="X19" s="231"/>
      <c r="Y19" s="231"/>
      <c r="Z19" s="231"/>
      <c r="AA19" s="231"/>
      <c r="AB19" s="231"/>
      <c r="AC19" s="79"/>
      <c r="AD19" s="79"/>
      <c r="AE19" s="79"/>
      <c r="AF19" s="79"/>
      <c r="AG19" s="79"/>
      <c r="AH19" s="79"/>
      <c r="AI19" s="79"/>
      <c r="AJ19" s="79"/>
      <c r="AK19" s="79"/>
      <c r="AL19" s="79"/>
      <c r="AM19" s="79"/>
      <c r="AN19" s="79"/>
      <c r="AO19" s="79"/>
      <c r="AP19" s="79"/>
      <c r="AQ19" s="79"/>
      <c r="AR19" s="79"/>
      <c r="AS19" s="79"/>
      <c r="AT19" s="79"/>
      <c r="AU19" s="79"/>
      <c r="AV19" s="79"/>
      <c r="AW19" s="79"/>
      <c r="AX19" s="79"/>
      <c r="AY19" s="79"/>
    </row>
    <row r="20" spans="1:51" s="81" customFormat="1" ht="78.75" customHeight="1" x14ac:dyDescent="0.25">
      <c r="A20" s="679"/>
      <c r="B20" s="669" t="s">
        <v>156</v>
      </c>
      <c r="C20" s="463" t="s">
        <v>186</v>
      </c>
      <c r="D20" s="622" t="s">
        <v>150</v>
      </c>
      <c r="E20" s="80"/>
      <c r="F20" s="99" t="s">
        <v>151</v>
      </c>
      <c r="G20" s="204">
        <v>0.02</v>
      </c>
      <c r="H20" s="204">
        <v>0.03</v>
      </c>
      <c r="I20" s="204">
        <v>0.04</v>
      </c>
      <c r="J20" s="204">
        <v>0.04</v>
      </c>
      <c r="K20" s="204">
        <v>7.0000000000000007E-2</v>
      </c>
      <c r="L20" s="204">
        <v>0.14000000000000001</v>
      </c>
      <c r="M20" s="204">
        <v>0.14000000000000001</v>
      </c>
      <c r="N20" s="204">
        <v>0.14000000000000001</v>
      </c>
      <c r="O20" s="204">
        <v>0.14000000000000001</v>
      </c>
      <c r="P20" s="204">
        <v>0.09</v>
      </c>
      <c r="Q20" s="204">
        <v>0.09</v>
      </c>
      <c r="R20" s="204">
        <v>0.06</v>
      </c>
      <c r="S20" s="99">
        <f t="shared" si="0"/>
        <v>1</v>
      </c>
      <c r="T20" s="672">
        <f>+U20</f>
        <v>7.0000000000000007E-2</v>
      </c>
      <c r="U20" s="606">
        <v>7.0000000000000007E-2</v>
      </c>
      <c r="V20" s="614" t="s">
        <v>270</v>
      </c>
      <c r="W20" s="231"/>
      <c r="X20" s="231"/>
      <c r="Y20" s="231"/>
      <c r="Z20" s="231"/>
      <c r="AA20" s="231"/>
      <c r="AB20" s="231"/>
      <c r="AC20" s="79"/>
      <c r="AD20" s="79"/>
      <c r="AE20" s="79"/>
      <c r="AF20" s="79"/>
      <c r="AG20" s="79"/>
      <c r="AH20" s="79"/>
      <c r="AI20" s="79"/>
      <c r="AJ20" s="79"/>
      <c r="AK20" s="79"/>
      <c r="AL20" s="79"/>
      <c r="AM20" s="79"/>
      <c r="AN20" s="79"/>
      <c r="AO20" s="79"/>
      <c r="AP20" s="79"/>
      <c r="AQ20" s="79"/>
      <c r="AR20" s="79"/>
      <c r="AS20" s="79"/>
      <c r="AT20" s="79"/>
      <c r="AU20" s="79"/>
      <c r="AV20" s="79"/>
      <c r="AW20" s="79"/>
      <c r="AX20" s="79"/>
      <c r="AY20" s="79"/>
    </row>
    <row r="21" spans="1:51" s="81" customFormat="1" ht="78.75" customHeight="1" thickBot="1" x14ac:dyDescent="0.3">
      <c r="A21" s="680"/>
      <c r="B21" s="671"/>
      <c r="C21" s="557"/>
      <c r="D21" s="623"/>
      <c r="E21" s="83"/>
      <c r="F21" s="104" t="s">
        <v>152</v>
      </c>
      <c r="G21" s="84">
        <v>0.02</v>
      </c>
      <c r="H21" s="84">
        <v>0.03</v>
      </c>
      <c r="I21" s="84">
        <v>0.04</v>
      </c>
      <c r="J21" s="84">
        <v>0.04</v>
      </c>
      <c r="K21" s="84">
        <v>7.0000000000000007E-2</v>
      </c>
      <c r="L21" s="84">
        <v>0.14000000000000001</v>
      </c>
      <c r="M21" s="105">
        <v>0.14000000000000001</v>
      </c>
      <c r="N21" s="105">
        <v>0.14000000000000001</v>
      </c>
      <c r="O21" s="105">
        <v>0.14000000000000001</v>
      </c>
      <c r="P21" s="107">
        <v>0.09</v>
      </c>
      <c r="Q21" s="107">
        <v>0.09</v>
      </c>
      <c r="R21" s="107">
        <v>0.06</v>
      </c>
      <c r="S21" s="104">
        <f t="shared" si="0"/>
        <v>1</v>
      </c>
      <c r="T21" s="673"/>
      <c r="U21" s="643"/>
      <c r="V21" s="618"/>
      <c r="W21" s="231"/>
      <c r="X21" s="231"/>
      <c r="Y21" s="231"/>
      <c r="Z21" s="231"/>
      <c r="AA21" s="231"/>
      <c r="AB21" s="231"/>
      <c r="AC21" s="79"/>
      <c r="AD21" s="79"/>
      <c r="AE21" s="79"/>
      <c r="AF21" s="79"/>
      <c r="AG21" s="79"/>
      <c r="AH21" s="79"/>
      <c r="AI21" s="79"/>
      <c r="AJ21" s="79"/>
      <c r="AK21" s="79"/>
      <c r="AL21" s="79"/>
      <c r="AM21" s="79"/>
      <c r="AN21" s="79"/>
      <c r="AO21" s="79"/>
      <c r="AP21" s="79"/>
      <c r="AQ21" s="79"/>
      <c r="AR21" s="79"/>
      <c r="AS21" s="79"/>
      <c r="AT21" s="79"/>
      <c r="AU21" s="79"/>
      <c r="AV21" s="79"/>
      <c r="AW21" s="79"/>
      <c r="AX21" s="79"/>
      <c r="AY21" s="79"/>
    </row>
    <row r="22" spans="1:51" s="81" customFormat="1" ht="58.9" customHeight="1" x14ac:dyDescent="0.25">
      <c r="A22" s="678" t="s">
        <v>146</v>
      </c>
      <c r="B22" s="676" t="s">
        <v>157</v>
      </c>
      <c r="C22" s="586" t="s">
        <v>187</v>
      </c>
      <c r="D22" s="608" t="s">
        <v>150</v>
      </c>
      <c r="E22" s="255"/>
      <c r="F22" s="102" t="s">
        <v>151</v>
      </c>
      <c r="G22" s="100">
        <v>0.03</v>
      </c>
      <c r="H22" s="100">
        <v>0.04</v>
      </c>
      <c r="I22" s="100">
        <v>0.1</v>
      </c>
      <c r="J22" s="100">
        <v>0.1</v>
      </c>
      <c r="K22" s="100">
        <v>0.1</v>
      </c>
      <c r="L22" s="100">
        <v>0.1</v>
      </c>
      <c r="M22" s="100">
        <v>0.1</v>
      </c>
      <c r="N22" s="100">
        <v>0.1</v>
      </c>
      <c r="O22" s="100">
        <v>0.1</v>
      </c>
      <c r="P22" s="100">
        <v>0.1</v>
      </c>
      <c r="Q22" s="100">
        <v>0.1</v>
      </c>
      <c r="R22" s="101">
        <v>0.03</v>
      </c>
      <c r="S22" s="203">
        <f>SUM(G22:R22)</f>
        <v>0.99999999999999989</v>
      </c>
      <c r="T22" s="644">
        <f>+U22</f>
        <v>0.1</v>
      </c>
      <c r="U22" s="640">
        <v>0.1</v>
      </c>
      <c r="V22" s="641" t="s">
        <v>271</v>
      </c>
      <c r="W22" s="231"/>
      <c r="X22" s="231"/>
      <c r="Y22" s="231"/>
      <c r="Z22" s="231"/>
      <c r="AA22" s="231"/>
      <c r="AB22" s="231"/>
      <c r="AC22" s="79"/>
      <c r="AD22" s="79"/>
      <c r="AE22" s="79"/>
      <c r="AF22" s="79"/>
      <c r="AG22" s="79"/>
      <c r="AH22" s="79"/>
      <c r="AI22" s="79"/>
      <c r="AJ22" s="79"/>
      <c r="AK22" s="79"/>
      <c r="AL22" s="79"/>
      <c r="AM22" s="79"/>
      <c r="AN22" s="79"/>
      <c r="AO22" s="79"/>
      <c r="AP22" s="79"/>
      <c r="AQ22" s="79"/>
      <c r="AR22" s="79"/>
      <c r="AS22" s="79"/>
      <c r="AT22" s="79"/>
      <c r="AU22" s="79"/>
      <c r="AV22" s="79"/>
      <c r="AW22" s="79"/>
      <c r="AX22" s="79"/>
      <c r="AY22" s="79"/>
    </row>
    <row r="23" spans="1:51" s="81" customFormat="1" ht="58.9" customHeight="1" x14ac:dyDescent="0.25">
      <c r="A23" s="679"/>
      <c r="B23" s="677"/>
      <c r="C23" s="639"/>
      <c r="D23" s="609"/>
      <c r="E23" s="80"/>
      <c r="F23" s="96" t="s">
        <v>152</v>
      </c>
      <c r="G23" s="97">
        <v>0.03</v>
      </c>
      <c r="H23" s="97">
        <v>0.04</v>
      </c>
      <c r="I23" s="97">
        <v>0.1</v>
      </c>
      <c r="J23" s="97">
        <v>0.1</v>
      </c>
      <c r="K23" s="97">
        <v>0.1</v>
      </c>
      <c r="L23" s="97">
        <v>0.1</v>
      </c>
      <c r="M23" s="98">
        <v>0.1</v>
      </c>
      <c r="N23" s="98">
        <v>0.1</v>
      </c>
      <c r="O23" s="98">
        <v>0.1</v>
      </c>
      <c r="P23" s="98">
        <v>0.1</v>
      </c>
      <c r="Q23" s="98">
        <v>0.1</v>
      </c>
      <c r="R23" s="98">
        <v>0.03</v>
      </c>
      <c r="S23" s="96">
        <f t="shared" si="0"/>
        <v>0.99999999999999989</v>
      </c>
      <c r="T23" s="645"/>
      <c r="U23" s="605"/>
      <c r="V23" s="642"/>
      <c r="W23" s="231"/>
      <c r="X23" s="231"/>
      <c r="Y23" s="231"/>
      <c r="Z23" s="231"/>
      <c r="AA23" s="231"/>
      <c r="AB23" s="231"/>
      <c r="AC23" s="79"/>
      <c r="AD23" s="79"/>
      <c r="AE23" s="79"/>
      <c r="AF23" s="79"/>
      <c r="AG23" s="79"/>
      <c r="AH23" s="79"/>
      <c r="AI23" s="79"/>
      <c r="AJ23" s="79"/>
      <c r="AK23" s="79"/>
      <c r="AL23" s="79"/>
      <c r="AM23" s="79"/>
      <c r="AN23" s="79"/>
      <c r="AO23" s="79"/>
      <c r="AP23" s="79"/>
      <c r="AQ23" s="79"/>
      <c r="AR23" s="79"/>
      <c r="AS23" s="79"/>
      <c r="AT23" s="79"/>
      <c r="AU23" s="79"/>
      <c r="AV23" s="79"/>
      <c r="AW23" s="79"/>
      <c r="AX23" s="79"/>
      <c r="AY23" s="79"/>
    </row>
    <row r="24" spans="1:51" s="81" customFormat="1" ht="39.6" customHeight="1" x14ac:dyDescent="0.25">
      <c r="A24" s="679"/>
      <c r="B24" s="666" t="s">
        <v>158</v>
      </c>
      <c r="C24" s="619" t="s">
        <v>188</v>
      </c>
      <c r="D24" s="622" t="s">
        <v>150</v>
      </c>
      <c r="E24" s="80"/>
      <c r="F24" s="99" t="s">
        <v>151</v>
      </c>
      <c r="G24" s="97"/>
      <c r="H24" s="97">
        <v>0.1</v>
      </c>
      <c r="I24" s="97">
        <v>0.1</v>
      </c>
      <c r="J24" s="98">
        <v>0.1</v>
      </c>
      <c r="K24" s="98">
        <v>0.1</v>
      </c>
      <c r="L24" s="98">
        <v>0.1</v>
      </c>
      <c r="M24" s="98">
        <v>0.1</v>
      </c>
      <c r="N24" s="98">
        <v>0.1</v>
      </c>
      <c r="O24" s="98">
        <v>0.1</v>
      </c>
      <c r="P24" s="98">
        <v>0.1</v>
      </c>
      <c r="Q24" s="98">
        <v>0.1</v>
      </c>
      <c r="R24" s="98" t="s">
        <v>206</v>
      </c>
      <c r="S24" s="99">
        <f t="shared" si="0"/>
        <v>0.99999999999999989</v>
      </c>
      <c r="T24" s="672">
        <f>+U24+U26+U28</f>
        <v>0.1</v>
      </c>
      <c r="U24" s="606">
        <v>0.04</v>
      </c>
      <c r="V24" s="614" t="s">
        <v>272</v>
      </c>
      <c r="W24" s="231"/>
      <c r="X24" s="684"/>
      <c r="Y24" s="231"/>
      <c r="Z24" s="231"/>
      <c r="AA24" s="231"/>
      <c r="AB24" s="231"/>
      <c r="AC24" s="79"/>
      <c r="AD24" s="79"/>
      <c r="AE24" s="79"/>
      <c r="AF24" s="79"/>
      <c r="AG24" s="79"/>
      <c r="AH24" s="79"/>
      <c r="AI24" s="79"/>
      <c r="AJ24" s="79"/>
      <c r="AK24" s="79"/>
      <c r="AL24" s="79"/>
      <c r="AM24" s="79"/>
      <c r="AN24" s="79"/>
      <c r="AO24" s="79"/>
      <c r="AP24" s="79"/>
      <c r="AQ24" s="79"/>
      <c r="AR24" s="79"/>
      <c r="AS24" s="79"/>
      <c r="AT24" s="79"/>
      <c r="AU24" s="79"/>
      <c r="AV24" s="79"/>
      <c r="AW24" s="79"/>
      <c r="AX24" s="79"/>
      <c r="AY24" s="79"/>
    </row>
    <row r="25" spans="1:51" s="81" customFormat="1" ht="39.6" customHeight="1" x14ac:dyDescent="0.25">
      <c r="A25" s="679"/>
      <c r="B25" s="666"/>
      <c r="C25" s="599"/>
      <c r="D25" s="609"/>
      <c r="E25" s="80"/>
      <c r="F25" s="96" t="s">
        <v>152</v>
      </c>
      <c r="G25" s="97"/>
      <c r="H25" s="97">
        <v>0.1</v>
      </c>
      <c r="I25" s="97">
        <v>0.1</v>
      </c>
      <c r="J25" s="97">
        <v>0.1</v>
      </c>
      <c r="K25" s="97">
        <v>0.1</v>
      </c>
      <c r="L25" s="97">
        <v>0.1</v>
      </c>
      <c r="M25" s="98">
        <v>0.1</v>
      </c>
      <c r="N25" s="98">
        <v>0.1</v>
      </c>
      <c r="O25" s="98">
        <v>0.1</v>
      </c>
      <c r="P25" s="98">
        <v>0.1</v>
      </c>
      <c r="Q25" s="98">
        <v>0.1</v>
      </c>
      <c r="R25" s="98"/>
      <c r="S25" s="96">
        <f t="shared" si="0"/>
        <v>0.99999999999999989</v>
      </c>
      <c r="T25" s="682"/>
      <c r="U25" s="606"/>
      <c r="V25" s="615"/>
      <c r="W25" s="231"/>
      <c r="X25" s="684"/>
      <c r="Y25" s="231"/>
      <c r="Z25" s="231"/>
      <c r="AA25" s="231"/>
      <c r="AB25" s="231"/>
      <c r="AC25" s="79"/>
      <c r="AD25" s="79"/>
      <c r="AE25" s="79"/>
      <c r="AF25" s="79"/>
      <c r="AG25" s="79"/>
      <c r="AH25" s="79"/>
      <c r="AI25" s="79"/>
      <c r="AJ25" s="79"/>
      <c r="AK25" s="79"/>
      <c r="AL25" s="79"/>
      <c r="AM25" s="79"/>
      <c r="AN25" s="79"/>
      <c r="AO25" s="79"/>
      <c r="AP25" s="79"/>
      <c r="AQ25" s="79"/>
      <c r="AR25" s="79"/>
      <c r="AS25" s="79"/>
      <c r="AT25" s="79"/>
      <c r="AU25" s="79"/>
      <c r="AV25" s="79"/>
      <c r="AW25" s="79"/>
      <c r="AX25" s="79"/>
      <c r="AY25" s="79"/>
    </row>
    <row r="26" spans="1:51" s="81" customFormat="1" ht="39.6" customHeight="1" x14ac:dyDescent="0.25">
      <c r="A26" s="679"/>
      <c r="B26" s="666"/>
      <c r="C26" s="619" t="s">
        <v>221</v>
      </c>
      <c r="D26" s="622" t="s">
        <v>150</v>
      </c>
      <c r="E26" s="80"/>
      <c r="F26" s="99" t="s">
        <v>151</v>
      </c>
      <c r="G26" s="97"/>
      <c r="H26" s="97"/>
      <c r="I26" s="97">
        <v>0.1</v>
      </c>
      <c r="J26" s="98"/>
      <c r="K26" s="98"/>
      <c r="L26" s="98">
        <v>0.3</v>
      </c>
      <c r="M26" s="98"/>
      <c r="N26" s="98"/>
      <c r="O26" s="98">
        <v>0.4</v>
      </c>
      <c r="P26" s="98"/>
      <c r="Q26" s="98"/>
      <c r="R26" s="98">
        <v>0.2</v>
      </c>
      <c r="S26" s="99">
        <f t="shared" si="0"/>
        <v>1</v>
      </c>
      <c r="T26" s="682"/>
      <c r="U26" s="607">
        <v>0.03</v>
      </c>
      <c r="V26" s="685" t="s">
        <v>273</v>
      </c>
      <c r="W26" s="231"/>
      <c r="X26" s="231"/>
      <c r="Y26" s="231"/>
      <c r="Z26" s="231"/>
      <c r="AA26" s="231"/>
      <c r="AB26" s="231"/>
      <c r="AC26" s="79"/>
      <c r="AD26" s="79"/>
      <c r="AE26" s="79"/>
      <c r="AF26" s="79"/>
      <c r="AG26" s="79"/>
      <c r="AH26" s="79"/>
      <c r="AI26" s="79"/>
      <c r="AJ26" s="79"/>
      <c r="AK26" s="79"/>
      <c r="AL26" s="79"/>
      <c r="AM26" s="79"/>
      <c r="AN26" s="79"/>
      <c r="AO26" s="79"/>
      <c r="AP26" s="79"/>
      <c r="AQ26" s="79"/>
      <c r="AR26" s="79"/>
      <c r="AS26" s="79"/>
      <c r="AT26" s="79"/>
      <c r="AU26" s="79"/>
      <c r="AV26" s="79"/>
      <c r="AW26" s="79"/>
      <c r="AX26" s="79"/>
      <c r="AY26" s="79"/>
    </row>
    <row r="27" spans="1:51" s="81" customFormat="1" ht="39.6" customHeight="1" x14ac:dyDescent="0.25">
      <c r="A27" s="679"/>
      <c r="B27" s="666"/>
      <c r="C27" s="599"/>
      <c r="D27" s="609"/>
      <c r="E27" s="80"/>
      <c r="F27" s="96" t="s">
        <v>152</v>
      </c>
      <c r="G27" s="97"/>
      <c r="H27" s="97"/>
      <c r="I27" s="97">
        <v>0.1</v>
      </c>
      <c r="J27" s="97"/>
      <c r="K27" s="97"/>
      <c r="L27" s="97">
        <v>0.1</v>
      </c>
      <c r="M27" s="98"/>
      <c r="N27" s="98"/>
      <c r="O27" s="98">
        <v>0.2</v>
      </c>
      <c r="P27" s="98"/>
      <c r="Q27" s="98"/>
      <c r="R27" s="98">
        <v>0.3</v>
      </c>
      <c r="S27" s="96">
        <f t="shared" si="0"/>
        <v>0.7</v>
      </c>
      <c r="T27" s="682"/>
      <c r="U27" s="605"/>
      <c r="V27" s="686"/>
      <c r="W27" s="231"/>
      <c r="X27" s="231"/>
      <c r="Y27" s="231"/>
      <c r="Z27" s="231"/>
      <c r="AA27" s="231"/>
      <c r="AB27" s="231"/>
      <c r="AC27" s="79"/>
      <c r="AD27" s="79"/>
      <c r="AE27" s="79"/>
      <c r="AF27" s="79"/>
      <c r="AG27" s="79"/>
      <c r="AH27" s="79"/>
      <c r="AI27" s="79"/>
      <c r="AJ27" s="79"/>
      <c r="AK27" s="79"/>
      <c r="AL27" s="79"/>
      <c r="AM27" s="79"/>
      <c r="AN27" s="79"/>
      <c r="AO27" s="79"/>
      <c r="AP27" s="79"/>
      <c r="AQ27" s="79"/>
      <c r="AR27" s="79"/>
      <c r="AS27" s="79"/>
      <c r="AT27" s="79"/>
      <c r="AU27" s="79"/>
      <c r="AV27" s="79"/>
      <c r="AW27" s="79"/>
      <c r="AX27" s="79"/>
      <c r="AY27" s="79"/>
    </row>
    <row r="28" spans="1:51" s="81" customFormat="1" ht="48.6" customHeight="1" x14ac:dyDescent="0.25">
      <c r="A28" s="679"/>
      <c r="B28" s="666"/>
      <c r="C28" s="600" t="s">
        <v>189</v>
      </c>
      <c r="D28" s="622" t="s">
        <v>150</v>
      </c>
      <c r="E28" s="80"/>
      <c r="F28" s="99" t="s">
        <v>151</v>
      </c>
      <c r="G28" s="97"/>
      <c r="H28" s="97"/>
      <c r="I28" s="97">
        <v>0.25</v>
      </c>
      <c r="J28" s="98"/>
      <c r="K28" s="98"/>
      <c r="L28" s="98">
        <v>0.25</v>
      </c>
      <c r="M28" s="98"/>
      <c r="N28" s="98"/>
      <c r="O28" s="98">
        <v>0.25</v>
      </c>
      <c r="P28" s="98"/>
      <c r="Q28" s="98"/>
      <c r="R28" s="98">
        <v>0.25</v>
      </c>
      <c r="S28" s="99">
        <f t="shared" si="0"/>
        <v>1</v>
      </c>
      <c r="T28" s="682"/>
      <c r="U28" s="606">
        <v>0.03</v>
      </c>
      <c r="V28" s="685" t="s">
        <v>274</v>
      </c>
      <c r="W28" s="231"/>
      <c r="X28" s="231"/>
      <c r="Y28" s="231"/>
      <c r="Z28" s="231"/>
      <c r="AA28" s="231"/>
      <c r="AB28" s="231"/>
      <c r="AC28" s="79"/>
      <c r="AD28" s="79"/>
      <c r="AE28" s="79"/>
      <c r="AF28" s="79"/>
      <c r="AG28" s="79"/>
      <c r="AH28" s="79"/>
      <c r="AI28" s="79"/>
      <c r="AJ28" s="79"/>
      <c r="AK28" s="79"/>
      <c r="AL28" s="79"/>
      <c r="AM28" s="79"/>
      <c r="AN28" s="79"/>
      <c r="AO28" s="79"/>
      <c r="AP28" s="79"/>
      <c r="AQ28" s="79"/>
      <c r="AR28" s="79"/>
      <c r="AS28" s="79"/>
      <c r="AT28" s="79"/>
      <c r="AU28" s="79"/>
      <c r="AV28" s="79"/>
      <c r="AW28" s="79"/>
      <c r="AX28" s="79"/>
      <c r="AY28" s="79"/>
    </row>
    <row r="29" spans="1:51" s="81" customFormat="1" ht="39.6" customHeight="1" thickBot="1" x14ac:dyDescent="0.3">
      <c r="A29" s="680"/>
      <c r="B29" s="683"/>
      <c r="C29" s="687"/>
      <c r="D29" s="623"/>
      <c r="E29" s="83"/>
      <c r="F29" s="94" t="s">
        <v>152</v>
      </c>
      <c r="G29" s="106"/>
      <c r="H29" s="106"/>
      <c r="I29" s="106">
        <v>0.25</v>
      </c>
      <c r="J29" s="106"/>
      <c r="K29" s="106"/>
      <c r="L29" s="106">
        <v>0.25</v>
      </c>
      <c r="M29" s="107"/>
      <c r="N29" s="107"/>
      <c r="O29" s="107">
        <v>0.25</v>
      </c>
      <c r="P29" s="107"/>
      <c r="Q29" s="107"/>
      <c r="R29" s="107">
        <v>0.25</v>
      </c>
      <c r="S29" s="96">
        <f t="shared" si="0"/>
        <v>1</v>
      </c>
      <c r="T29" s="673"/>
      <c r="U29" s="607"/>
      <c r="V29" s="688"/>
      <c r="W29" s="231"/>
      <c r="X29" s="231"/>
      <c r="Y29" s="231"/>
      <c r="Z29" s="231"/>
      <c r="AA29" s="231"/>
      <c r="AB29" s="231"/>
      <c r="AC29" s="79"/>
      <c r="AD29" s="79"/>
      <c r="AE29" s="79"/>
      <c r="AF29" s="79"/>
      <c r="AG29" s="79"/>
      <c r="AH29" s="79"/>
      <c r="AI29" s="79"/>
      <c r="AJ29" s="79"/>
      <c r="AK29" s="79"/>
      <c r="AL29" s="79"/>
      <c r="AM29" s="79"/>
      <c r="AN29" s="79"/>
      <c r="AO29" s="79"/>
      <c r="AP29" s="79"/>
      <c r="AQ29" s="79"/>
      <c r="AR29" s="79"/>
      <c r="AS29" s="79"/>
      <c r="AT29" s="79"/>
      <c r="AU29" s="79"/>
      <c r="AV29" s="79"/>
      <c r="AW29" s="79"/>
      <c r="AX29" s="79"/>
      <c r="AY29" s="79"/>
    </row>
    <row r="30" spans="1:51" s="81" customFormat="1" ht="73.150000000000006" customHeight="1" x14ac:dyDescent="0.25">
      <c r="A30" s="678" t="s">
        <v>159</v>
      </c>
      <c r="B30" s="676" t="s">
        <v>160</v>
      </c>
      <c r="C30" s="631" t="s">
        <v>190</v>
      </c>
      <c r="D30" s="632" t="s">
        <v>150</v>
      </c>
      <c r="E30" s="82"/>
      <c r="F30" s="95" t="s">
        <v>151</v>
      </c>
      <c r="G30" s="239"/>
      <c r="H30" s="239">
        <v>0.1</v>
      </c>
      <c r="I30" s="239">
        <v>0.09</v>
      </c>
      <c r="J30" s="239">
        <v>0.09</v>
      </c>
      <c r="K30" s="239">
        <v>0.09</v>
      </c>
      <c r="L30" s="239">
        <v>0.09</v>
      </c>
      <c r="M30" s="239">
        <v>0.09</v>
      </c>
      <c r="N30" s="239">
        <v>0.09</v>
      </c>
      <c r="O30" s="239">
        <v>0.09</v>
      </c>
      <c r="P30" s="239">
        <v>0.09</v>
      </c>
      <c r="Q30" s="239">
        <v>0.09</v>
      </c>
      <c r="R30" s="239">
        <v>0.09</v>
      </c>
      <c r="S30" s="95">
        <f t="shared" si="0"/>
        <v>0.99999999999999978</v>
      </c>
      <c r="T30" s="681">
        <f>+U30+U32</f>
        <v>0.05</v>
      </c>
      <c r="U30" s="710">
        <v>2.5000000000000001E-2</v>
      </c>
      <c r="V30" s="694" t="s">
        <v>275</v>
      </c>
      <c r="W30" s="231"/>
      <c r="X30" s="231"/>
      <c r="Y30" s="231"/>
      <c r="Z30" s="231"/>
      <c r="AA30" s="231"/>
      <c r="AB30" s="231"/>
      <c r="AC30" s="79"/>
      <c r="AD30" s="79"/>
      <c r="AE30" s="79"/>
      <c r="AF30" s="79"/>
      <c r="AG30" s="79"/>
      <c r="AH30" s="79"/>
      <c r="AI30" s="79"/>
      <c r="AJ30" s="79"/>
      <c r="AK30" s="79"/>
      <c r="AL30" s="79"/>
      <c r="AM30" s="79"/>
      <c r="AN30" s="79"/>
      <c r="AO30" s="79"/>
      <c r="AP30" s="79"/>
      <c r="AQ30" s="79"/>
      <c r="AR30" s="79"/>
      <c r="AS30" s="79"/>
      <c r="AT30" s="79"/>
      <c r="AU30" s="79"/>
      <c r="AV30" s="79"/>
      <c r="AW30" s="79"/>
      <c r="AX30" s="79"/>
      <c r="AY30" s="79"/>
    </row>
    <row r="31" spans="1:51" s="81" customFormat="1" ht="66.75" customHeight="1" thickBot="1" x14ac:dyDescent="0.3">
      <c r="A31" s="679"/>
      <c r="B31" s="677"/>
      <c r="C31" s="600"/>
      <c r="D31" s="609"/>
      <c r="E31" s="80"/>
      <c r="F31" s="96" t="s">
        <v>152</v>
      </c>
      <c r="G31" s="106"/>
      <c r="H31" s="106">
        <v>0.1</v>
      </c>
      <c r="I31" s="106">
        <v>0.09</v>
      </c>
      <c r="J31" s="97">
        <v>0.09</v>
      </c>
      <c r="K31" s="97">
        <v>0.09</v>
      </c>
      <c r="L31" s="97">
        <v>0.09</v>
      </c>
      <c r="M31" s="98">
        <v>0.09</v>
      </c>
      <c r="N31" s="98">
        <v>0.09</v>
      </c>
      <c r="O31" s="98">
        <v>0.09</v>
      </c>
      <c r="P31" s="98">
        <v>0.09</v>
      </c>
      <c r="Q31" s="98">
        <v>0.09</v>
      </c>
      <c r="R31" s="98">
        <v>0.09</v>
      </c>
      <c r="S31" s="96">
        <f t="shared" si="0"/>
        <v>0.99999999999999978</v>
      </c>
      <c r="T31" s="682"/>
      <c r="U31" s="603"/>
      <c r="V31" s="695"/>
      <c r="W31" s="231"/>
      <c r="X31" s="231"/>
      <c r="Y31" s="231"/>
      <c r="Z31" s="231"/>
      <c r="AA31" s="231"/>
      <c r="AB31" s="231"/>
      <c r="AC31" s="79"/>
      <c r="AD31" s="79"/>
      <c r="AE31" s="79"/>
      <c r="AF31" s="79"/>
      <c r="AG31" s="79"/>
      <c r="AH31" s="79"/>
      <c r="AI31" s="79"/>
      <c r="AJ31" s="79"/>
      <c r="AK31" s="79"/>
      <c r="AL31" s="79"/>
      <c r="AM31" s="79"/>
      <c r="AN31" s="79"/>
      <c r="AO31" s="79"/>
      <c r="AP31" s="79"/>
      <c r="AQ31" s="79"/>
      <c r="AR31" s="79"/>
      <c r="AS31" s="79"/>
      <c r="AT31" s="79"/>
      <c r="AU31" s="79"/>
      <c r="AV31" s="79"/>
      <c r="AW31" s="79"/>
      <c r="AX31" s="79"/>
      <c r="AY31" s="79"/>
    </row>
    <row r="32" spans="1:51" s="81" customFormat="1" ht="54.75" customHeight="1" x14ac:dyDescent="0.25">
      <c r="A32" s="679"/>
      <c r="B32" s="677"/>
      <c r="C32" s="600" t="s">
        <v>191</v>
      </c>
      <c r="D32" s="622" t="s">
        <v>150</v>
      </c>
      <c r="E32" s="80"/>
      <c r="F32" s="102" t="s">
        <v>151</v>
      </c>
      <c r="G32" s="100"/>
      <c r="H32" s="100">
        <v>0.1</v>
      </c>
      <c r="I32" s="100">
        <v>0.09</v>
      </c>
      <c r="J32" s="100">
        <v>0.09</v>
      </c>
      <c r="K32" s="100">
        <v>0.09</v>
      </c>
      <c r="L32" s="100">
        <v>0.09</v>
      </c>
      <c r="M32" s="100">
        <v>0.09</v>
      </c>
      <c r="N32" s="100">
        <v>0.09</v>
      </c>
      <c r="O32" s="100">
        <v>0.09</v>
      </c>
      <c r="P32" s="100">
        <v>0.09</v>
      </c>
      <c r="Q32" s="100">
        <v>0.09</v>
      </c>
      <c r="R32" s="100">
        <v>0.09</v>
      </c>
      <c r="S32" s="102">
        <f t="shared" si="0"/>
        <v>0.99999999999999978</v>
      </c>
      <c r="T32" s="682"/>
      <c r="U32" s="602">
        <v>2.5000000000000001E-2</v>
      </c>
      <c r="V32" s="696" t="s">
        <v>276</v>
      </c>
      <c r="W32" s="232"/>
      <c r="X32" s="231"/>
      <c r="Y32" s="231"/>
      <c r="Z32" s="231"/>
      <c r="AA32" s="231"/>
      <c r="AB32" s="231"/>
      <c r="AC32" s="79"/>
      <c r="AD32" s="79"/>
      <c r="AE32" s="79"/>
      <c r="AF32" s="79"/>
      <c r="AG32" s="79"/>
      <c r="AH32" s="79"/>
      <c r="AI32" s="79"/>
      <c r="AJ32" s="79"/>
      <c r="AK32" s="79"/>
      <c r="AL32" s="79"/>
      <c r="AM32" s="79"/>
      <c r="AN32" s="79"/>
      <c r="AO32" s="79"/>
      <c r="AP32" s="79"/>
      <c r="AQ32" s="79"/>
      <c r="AR32" s="79"/>
      <c r="AS32" s="79"/>
      <c r="AT32" s="79"/>
      <c r="AU32" s="79"/>
      <c r="AV32" s="79"/>
      <c r="AW32" s="79"/>
      <c r="AX32" s="79"/>
      <c r="AY32" s="79"/>
    </row>
    <row r="33" spans="1:58" s="81" customFormat="1" ht="54.75" customHeight="1" thickBot="1" x14ac:dyDescent="0.3">
      <c r="A33" s="680"/>
      <c r="B33" s="671"/>
      <c r="C33" s="687"/>
      <c r="D33" s="623"/>
      <c r="E33" s="83"/>
      <c r="F33" s="94" t="s">
        <v>152</v>
      </c>
      <c r="G33" s="106"/>
      <c r="H33" s="106">
        <v>0.1</v>
      </c>
      <c r="I33" s="106">
        <v>0.09</v>
      </c>
      <c r="J33" s="106">
        <v>0.09</v>
      </c>
      <c r="K33" s="106">
        <v>0.09</v>
      </c>
      <c r="L33" s="106">
        <v>0.09</v>
      </c>
      <c r="M33" s="107">
        <v>0.09</v>
      </c>
      <c r="N33" s="107">
        <v>0.09</v>
      </c>
      <c r="O33" s="107">
        <v>0.09</v>
      </c>
      <c r="P33" s="107">
        <v>0.09</v>
      </c>
      <c r="Q33" s="107">
        <v>0.09</v>
      </c>
      <c r="R33" s="107">
        <v>0.09</v>
      </c>
      <c r="S33" s="94">
        <f t="shared" si="0"/>
        <v>0.99999999999999978</v>
      </c>
      <c r="T33" s="673"/>
      <c r="U33" s="604"/>
      <c r="V33" s="697"/>
      <c r="W33" s="232"/>
      <c r="X33" s="231"/>
      <c r="Y33" s="231"/>
      <c r="Z33" s="231"/>
      <c r="AA33" s="231"/>
      <c r="AB33" s="231"/>
      <c r="AC33" s="79"/>
      <c r="AD33" s="79"/>
      <c r="AE33" s="79"/>
      <c r="AF33" s="79"/>
      <c r="AG33" s="79"/>
      <c r="AH33" s="79"/>
      <c r="AI33" s="79"/>
      <c r="AJ33" s="79"/>
      <c r="AK33" s="79"/>
      <c r="AL33" s="79"/>
      <c r="AM33" s="79"/>
      <c r="AN33" s="79"/>
      <c r="AO33" s="79"/>
      <c r="AP33" s="79"/>
      <c r="AQ33" s="79"/>
      <c r="AR33" s="79"/>
      <c r="AS33" s="79"/>
      <c r="AT33" s="79"/>
      <c r="AU33" s="79"/>
      <c r="AV33" s="79"/>
      <c r="AW33" s="79"/>
      <c r="AX33" s="79"/>
      <c r="AY33" s="79"/>
    </row>
    <row r="34" spans="1:58" s="81" customFormat="1" ht="67.900000000000006" customHeight="1" x14ac:dyDescent="0.25">
      <c r="A34" s="678" t="s">
        <v>161</v>
      </c>
      <c r="B34" s="676" t="s">
        <v>162</v>
      </c>
      <c r="C34" s="599" t="s">
        <v>222</v>
      </c>
      <c r="D34" s="611" t="s">
        <v>150</v>
      </c>
      <c r="E34" s="255"/>
      <c r="F34" s="102" t="s">
        <v>151</v>
      </c>
      <c r="G34" s="100"/>
      <c r="H34" s="100"/>
      <c r="I34" s="100">
        <v>0.12</v>
      </c>
      <c r="J34" s="100"/>
      <c r="K34" s="100"/>
      <c r="L34" s="100">
        <v>0.35</v>
      </c>
      <c r="M34" s="100"/>
      <c r="N34" s="100"/>
      <c r="O34" s="100">
        <v>0.18</v>
      </c>
      <c r="P34" s="100"/>
      <c r="Q34" s="100"/>
      <c r="R34" s="100">
        <v>0.35</v>
      </c>
      <c r="S34" s="102">
        <f t="shared" si="0"/>
        <v>0.99999999999999989</v>
      </c>
      <c r="T34" s="681">
        <f>+U34+U36+U38</f>
        <v>0.1</v>
      </c>
      <c r="U34" s="601">
        <v>0.04</v>
      </c>
      <c r="V34" s="621" t="s">
        <v>277</v>
      </c>
      <c r="W34" s="231"/>
      <c r="X34" s="231"/>
      <c r="Y34" s="231"/>
      <c r="Z34" s="231"/>
      <c r="AA34" s="231"/>
      <c r="AB34" s="231"/>
      <c r="AC34" s="79"/>
      <c r="AD34" s="79"/>
      <c r="AE34" s="79"/>
      <c r="AF34" s="79"/>
      <c r="AG34" s="79"/>
      <c r="AH34" s="79"/>
      <c r="AI34" s="79"/>
      <c r="AJ34" s="79"/>
      <c r="AK34" s="79"/>
      <c r="AL34" s="79"/>
      <c r="AM34" s="79"/>
      <c r="AN34" s="79"/>
      <c r="AO34" s="79"/>
      <c r="AP34" s="79"/>
      <c r="AQ34" s="79"/>
      <c r="AR34" s="79"/>
      <c r="AS34" s="79"/>
      <c r="AT34" s="79"/>
      <c r="AU34" s="79"/>
      <c r="AV34" s="79"/>
      <c r="AW34" s="79"/>
      <c r="AX34" s="79"/>
      <c r="AY34" s="79"/>
    </row>
    <row r="35" spans="1:58" s="81" customFormat="1" ht="63" customHeight="1" x14ac:dyDescent="0.25">
      <c r="A35" s="679"/>
      <c r="B35" s="677"/>
      <c r="C35" s="600"/>
      <c r="D35" s="704"/>
      <c r="E35" s="80"/>
      <c r="F35" s="96" t="s">
        <v>152</v>
      </c>
      <c r="G35" s="97"/>
      <c r="H35" s="97"/>
      <c r="I35" s="97">
        <v>0.12</v>
      </c>
      <c r="J35" s="97" t="s">
        <v>206</v>
      </c>
      <c r="K35" s="97"/>
      <c r="L35" s="97">
        <v>0.34599999999999997</v>
      </c>
      <c r="M35" s="98"/>
      <c r="N35" s="98"/>
      <c r="O35" s="98">
        <v>0.18</v>
      </c>
      <c r="P35" s="98"/>
      <c r="Q35" s="98"/>
      <c r="R35" s="98">
        <v>0.314</v>
      </c>
      <c r="S35" s="96">
        <f t="shared" si="0"/>
        <v>0.96</v>
      </c>
      <c r="T35" s="682"/>
      <c r="U35" s="701"/>
      <c r="V35" s="698"/>
      <c r="W35" s="231"/>
      <c r="X35" s="231"/>
      <c r="Y35" s="231"/>
      <c r="Z35" s="231"/>
      <c r="AA35" s="231"/>
      <c r="AB35" s="231"/>
      <c r="AC35" s="79"/>
      <c r="AD35" s="79"/>
      <c r="AE35" s="79"/>
      <c r="AF35" s="79"/>
      <c r="AG35" s="79"/>
      <c r="AH35" s="79"/>
      <c r="AI35" s="79"/>
      <c r="AJ35" s="79"/>
      <c r="AK35" s="79"/>
      <c r="AL35" s="79"/>
      <c r="AM35" s="79"/>
      <c r="AN35" s="79"/>
      <c r="AO35" s="79"/>
      <c r="AP35" s="79"/>
      <c r="AQ35" s="79"/>
      <c r="AR35" s="79"/>
      <c r="AS35" s="79"/>
      <c r="AT35" s="79"/>
      <c r="AU35" s="79"/>
      <c r="AV35" s="79"/>
      <c r="AW35" s="79"/>
      <c r="AX35" s="79"/>
      <c r="AY35" s="79"/>
    </row>
    <row r="36" spans="1:58" s="81" customFormat="1" ht="81.75" customHeight="1" x14ac:dyDescent="0.25">
      <c r="A36" s="679"/>
      <c r="B36" s="677"/>
      <c r="C36" s="619" t="s">
        <v>192</v>
      </c>
      <c r="D36" s="704" t="s">
        <v>150</v>
      </c>
      <c r="E36" s="254"/>
      <c r="F36" s="99" t="s">
        <v>151</v>
      </c>
      <c r="G36" s="97"/>
      <c r="H36" s="97"/>
      <c r="I36" s="97"/>
      <c r="J36" s="97"/>
      <c r="K36" s="97">
        <v>0.5</v>
      </c>
      <c r="L36" s="97"/>
      <c r="M36" s="97" t="s">
        <v>206</v>
      </c>
      <c r="N36" s="97"/>
      <c r="O36" s="97"/>
      <c r="P36" s="97"/>
      <c r="Q36" s="97">
        <v>0.5</v>
      </c>
      <c r="R36" s="97" t="s">
        <v>206</v>
      </c>
      <c r="S36" s="102">
        <f t="shared" si="0"/>
        <v>1</v>
      </c>
      <c r="T36" s="682"/>
      <c r="U36" s="606">
        <v>0.02</v>
      </c>
      <c r="V36" s="705" t="s">
        <v>278</v>
      </c>
      <c r="W36" s="231"/>
      <c r="X36" s="231"/>
      <c r="Y36" s="231"/>
      <c r="Z36" s="231"/>
      <c r="AA36" s="231"/>
      <c r="AB36" s="231"/>
      <c r="AC36" s="79"/>
      <c r="AD36" s="79"/>
      <c r="AE36" s="79"/>
      <c r="AF36" s="79"/>
      <c r="AG36" s="79"/>
      <c r="AH36" s="79"/>
      <c r="AI36" s="79"/>
      <c r="AJ36" s="79"/>
      <c r="AK36" s="79"/>
      <c r="AL36" s="79"/>
      <c r="AM36" s="79"/>
      <c r="AN36" s="79"/>
      <c r="AO36" s="79"/>
      <c r="AP36" s="79"/>
      <c r="AQ36" s="79"/>
      <c r="AR36" s="79"/>
      <c r="AS36" s="79"/>
      <c r="AT36" s="79"/>
      <c r="AU36" s="79"/>
      <c r="AV36" s="79"/>
      <c r="AW36" s="79"/>
      <c r="AX36" s="79"/>
      <c r="AY36" s="79"/>
    </row>
    <row r="37" spans="1:58" s="81" customFormat="1" ht="81.75" customHeight="1" x14ac:dyDescent="0.25">
      <c r="A37" s="679"/>
      <c r="B37" s="677"/>
      <c r="C37" s="599"/>
      <c r="D37" s="704"/>
      <c r="E37" s="254"/>
      <c r="F37" s="99"/>
      <c r="G37" s="97"/>
      <c r="H37" s="97"/>
      <c r="I37" s="97"/>
      <c r="J37" s="97"/>
      <c r="K37" s="97">
        <v>0.5</v>
      </c>
      <c r="L37" s="97"/>
      <c r="M37" s="97"/>
      <c r="N37" s="97"/>
      <c r="O37" s="97"/>
      <c r="P37" s="98"/>
      <c r="Q37" s="97">
        <v>0.5</v>
      </c>
      <c r="R37" s="97"/>
      <c r="S37" s="96">
        <f t="shared" si="0"/>
        <v>1</v>
      </c>
      <c r="T37" s="682"/>
      <c r="U37" s="606"/>
      <c r="V37" s="698"/>
      <c r="W37" s="231"/>
      <c r="X37" s="231"/>
      <c r="Y37" s="231"/>
      <c r="Z37" s="231"/>
      <c r="AA37" s="231"/>
      <c r="AB37" s="231"/>
      <c r="AC37" s="79"/>
      <c r="AD37" s="79"/>
      <c r="AE37" s="79"/>
      <c r="AF37" s="79"/>
      <c r="AG37" s="79"/>
      <c r="AH37" s="79"/>
      <c r="AI37" s="79"/>
      <c r="AJ37" s="79"/>
      <c r="AK37" s="79"/>
      <c r="AL37" s="79"/>
      <c r="AM37" s="79"/>
      <c r="AN37" s="79"/>
      <c r="AO37" s="79"/>
      <c r="AP37" s="79"/>
      <c r="AQ37" s="79"/>
      <c r="AR37" s="79"/>
      <c r="AS37" s="79"/>
      <c r="AT37" s="79"/>
      <c r="AU37" s="79"/>
      <c r="AV37" s="79"/>
      <c r="AW37" s="79"/>
      <c r="AX37" s="79"/>
      <c r="AY37" s="79"/>
    </row>
    <row r="38" spans="1:58" s="81" customFormat="1" ht="51.75" customHeight="1" x14ac:dyDescent="0.25">
      <c r="A38" s="679"/>
      <c r="B38" s="677"/>
      <c r="C38" s="619" t="s">
        <v>223</v>
      </c>
      <c r="D38" s="704" t="s">
        <v>224</v>
      </c>
      <c r="E38" s="254"/>
      <c r="F38" s="99" t="s">
        <v>151</v>
      </c>
      <c r="G38" s="97"/>
      <c r="H38" s="97"/>
      <c r="I38" s="97"/>
      <c r="J38" s="97"/>
      <c r="K38" s="97">
        <v>0.5</v>
      </c>
      <c r="L38" s="97"/>
      <c r="M38" s="97" t="s">
        <v>206</v>
      </c>
      <c r="N38" s="97"/>
      <c r="O38" s="97"/>
      <c r="P38" s="97"/>
      <c r="Q38" s="97">
        <v>0.5</v>
      </c>
      <c r="R38" s="97" t="s">
        <v>206</v>
      </c>
      <c r="S38" s="102">
        <f t="shared" si="0"/>
        <v>1</v>
      </c>
      <c r="T38" s="682"/>
      <c r="U38" s="640">
        <v>0.04</v>
      </c>
      <c r="V38" s="699" t="s">
        <v>279</v>
      </c>
      <c r="W38" s="231"/>
      <c r="X38" s="231"/>
      <c r="Y38" s="231"/>
      <c r="Z38" s="231"/>
      <c r="AA38" s="231"/>
      <c r="AB38" s="231"/>
      <c r="AC38" s="79"/>
      <c r="AD38" s="79"/>
      <c r="AE38" s="79"/>
      <c r="AF38" s="79"/>
      <c r="AG38" s="79"/>
      <c r="AH38" s="79"/>
      <c r="AI38" s="79"/>
      <c r="AJ38" s="79"/>
      <c r="AK38" s="79"/>
      <c r="AL38" s="79"/>
      <c r="AM38" s="79"/>
      <c r="AN38" s="79"/>
      <c r="AO38" s="79"/>
      <c r="AP38" s="79"/>
      <c r="AQ38" s="79"/>
      <c r="AR38" s="79"/>
      <c r="AS38" s="79"/>
      <c r="AT38" s="79"/>
      <c r="AU38" s="79"/>
      <c r="AV38" s="79"/>
      <c r="AW38" s="79"/>
      <c r="AX38" s="79"/>
      <c r="AY38" s="79"/>
    </row>
    <row r="39" spans="1:58" s="81" customFormat="1" ht="52.5" customHeight="1" thickBot="1" x14ac:dyDescent="0.3">
      <c r="A39" s="680"/>
      <c r="B39" s="671"/>
      <c r="C39" s="620"/>
      <c r="D39" s="704"/>
      <c r="E39" s="254"/>
      <c r="F39" s="96" t="s">
        <v>152</v>
      </c>
      <c r="G39" s="97"/>
      <c r="H39" s="97"/>
      <c r="I39" s="97"/>
      <c r="J39" s="106"/>
      <c r="K39" s="106">
        <v>0.4</v>
      </c>
      <c r="L39" s="106"/>
      <c r="M39" s="98"/>
      <c r="N39" s="98"/>
      <c r="O39" s="98"/>
      <c r="P39" s="107"/>
      <c r="Q39" s="107">
        <v>0.4</v>
      </c>
      <c r="R39" s="107"/>
      <c r="S39" s="96">
        <f t="shared" si="0"/>
        <v>0.8</v>
      </c>
      <c r="T39" s="673"/>
      <c r="U39" s="702"/>
      <c r="V39" s="700"/>
      <c r="W39" s="231"/>
      <c r="X39" s="231"/>
      <c r="Y39" s="231"/>
      <c r="Z39" s="231"/>
      <c r="AA39" s="231"/>
      <c r="AB39" s="231"/>
      <c r="AC39" s="79"/>
      <c r="AD39" s="79"/>
      <c r="AE39" s="79"/>
      <c r="AF39" s="79"/>
      <c r="AG39" s="79"/>
      <c r="AH39" s="79"/>
      <c r="AI39" s="79"/>
      <c r="AJ39" s="79"/>
      <c r="AK39" s="79"/>
      <c r="AL39" s="79"/>
      <c r="AM39" s="79"/>
      <c r="AN39" s="79"/>
      <c r="AO39" s="79"/>
      <c r="AP39" s="79"/>
      <c r="AQ39" s="79"/>
      <c r="AR39" s="79"/>
      <c r="AS39" s="79"/>
      <c r="AT39" s="79"/>
      <c r="AU39" s="79"/>
      <c r="AV39" s="79"/>
      <c r="AW39" s="79"/>
      <c r="AX39" s="79"/>
      <c r="AY39" s="79"/>
    </row>
    <row r="40" spans="1:58" s="81" customFormat="1" ht="63.6" customHeight="1" x14ac:dyDescent="0.25">
      <c r="A40" s="678" t="s">
        <v>163</v>
      </c>
      <c r="B40" s="676" t="s">
        <v>193</v>
      </c>
      <c r="C40" s="631" t="s">
        <v>225</v>
      </c>
      <c r="D40" s="707" t="s">
        <v>150</v>
      </c>
      <c r="E40" s="252"/>
      <c r="F40" s="102" t="s">
        <v>151</v>
      </c>
      <c r="G40" s="100"/>
      <c r="H40" s="100"/>
      <c r="I40" s="100"/>
      <c r="J40" s="100">
        <v>0.1</v>
      </c>
      <c r="K40" s="100">
        <v>0.1</v>
      </c>
      <c r="L40" s="100">
        <v>0.2</v>
      </c>
      <c r="M40" s="101">
        <v>0.1</v>
      </c>
      <c r="N40" s="101">
        <v>0.1</v>
      </c>
      <c r="O40" s="101">
        <v>0.1</v>
      </c>
      <c r="P40" s="101">
        <v>0.2</v>
      </c>
      <c r="Q40" s="101">
        <v>0.1</v>
      </c>
      <c r="R40" s="101"/>
      <c r="S40" s="102">
        <f t="shared" si="0"/>
        <v>0.99999999999999989</v>
      </c>
      <c r="T40" s="681">
        <f>+U40</f>
        <v>0.05</v>
      </c>
      <c r="U40" s="708">
        <v>0.05</v>
      </c>
      <c r="V40" s="706" t="s">
        <v>280</v>
      </c>
      <c r="W40" s="231"/>
      <c r="X40" s="231"/>
      <c r="Y40" s="231"/>
      <c r="Z40" s="231"/>
      <c r="AA40" s="231"/>
      <c r="AB40" s="231"/>
      <c r="AC40" s="79"/>
      <c r="AD40" s="79"/>
      <c r="AE40" s="79"/>
      <c r="AF40" s="79"/>
      <c r="AG40" s="79"/>
      <c r="AH40" s="79"/>
      <c r="AI40" s="79"/>
      <c r="AJ40" s="79"/>
      <c r="AK40" s="79"/>
      <c r="AL40" s="79"/>
      <c r="AM40" s="79"/>
      <c r="AN40" s="79"/>
      <c r="AO40" s="79"/>
      <c r="AP40" s="79"/>
      <c r="AQ40" s="79"/>
      <c r="AR40" s="79"/>
      <c r="AS40" s="79"/>
      <c r="AT40" s="79"/>
      <c r="AU40" s="79"/>
      <c r="AV40" s="79"/>
      <c r="AW40" s="79"/>
      <c r="AX40" s="79"/>
      <c r="AY40" s="79"/>
    </row>
    <row r="41" spans="1:58" s="81" customFormat="1" ht="62.45" customHeight="1" x14ac:dyDescent="0.25">
      <c r="A41" s="679"/>
      <c r="B41" s="692"/>
      <c r="C41" s="600"/>
      <c r="D41" s="611"/>
      <c r="E41" s="254"/>
      <c r="F41" s="96" t="s">
        <v>152</v>
      </c>
      <c r="G41" s="108"/>
      <c r="H41" s="108"/>
      <c r="I41" s="108"/>
      <c r="J41" s="108">
        <v>0.1</v>
      </c>
      <c r="K41" s="108">
        <v>0.1</v>
      </c>
      <c r="L41" s="108">
        <v>0.2</v>
      </c>
      <c r="M41" s="98">
        <v>0.1</v>
      </c>
      <c r="N41" s="98">
        <v>0.1</v>
      </c>
      <c r="O41" s="98">
        <v>0.1</v>
      </c>
      <c r="P41" s="98">
        <v>0.2</v>
      </c>
      <c r="Q41" s="98">
        <v>0.1</v>
      </c>
      <c r="R41" s="98"/>
      <c r="S41" s="96">
        <f>SUM(G41:R41)</f>
        <v>0.99999999999999989</v>
      </c>
      <c r="T41" s="667"/>
      <c r="U41" s="709"/>
      <c r="V41" s="686"/>
      <c r="W41" s="231"/>
      <c r="X41" s="231"/>
      <c r="Y41" s="231"/>
      <c r="Z41" s="231"/>
      <c r="AA41" s="231"/>
      <c r="AB41" s="231"/>
      <c r="AC41" s="79"/>
      <c r="AD41" s="79"/>
      <c r="AE41" s="79"/>
      <c r="AF41" s="79"/>
      <c r="AG41" s="79"/>
      <c r="AH41" s="79"/>
      <c r="AI41" s="79"/>
      <c r="AJ41" s="79"/>
      <c r="AK41" s="79"/>
      <c r="AL41" s="79"/>
      <c r="AM41" s="79"/>
      <c r="AN41" s="79"/>
      <c r="AO41" s="79"/>
      <c r="AP41" s="79"/>
      <c r="AQ41" s="79"/>
      <c r="AR41" s="79"/>
      <c r="AS41" s="79"/>
      <c r="AT41" s="79"/>
      <c r="AU41" s="79"/>
      <c r="AV41" s="79"/>
      <c r="AW41" s="79"/>
      <c r="AX41" s="79"/>
      <c r="AY41" s="79"/>
    </row>
    <row r="42" spans="1:58" ht="39.75" customHeight="1" x14ac:dyDescent="0.25">
      <c r="A42" s="679"/>
      <c r="B42" s="677" t="s">
        <v>165</v>
      </c>
      <c r="C42" s="600" t="s">
        <v>226</v>
      </c>
      <c r="D42" s="610" t="s">
        <v>150</v>
      </c>
      <c r="E42" s="254"/>
      <c r="F42" s="99" t="s">
        <v>151</v>
      </c>
      <c r="G42" s="97"/>
      <c r="H42" s="97">
        <v>0.1</v>
      </c>
      <c r="I42" s="97">
        <v>0.1</v>
      </c>
      <c r="J42" s="97">
        <v>0.1</v>
      </c>
      <c r="K42" s="97">
        <v>0.1</v>
      </c>
      <c r="L42" s="97">
        <v>0.1</v>
      </c>
      <c r="M42" s="98">
        <v>0.1</v>
      </c>
      <c r="N42" s="98">
        <v>0.1</v>
      </c>
      <c r="O42" s="98">
        <v>0.1</v>
      </c>
      <c r="P42" s="98">
        <v>0.1</v>
      </c>
      <c r="Q42" s="98">
        <v>0.1</v>
      </c>
      <c r="R42" s="98"/>
      <c r="S42" s="99">
        <f t="shared" si="0"/>
        <v>0.99999999999999989</v>
      </c>
      <c r="T42" s="682">
        <f>+U42+U44</f>
        <v>0.15</v>
      </c>
      <c r="U42" s="612">
        <v>0.04</v>
      </c>
      <c r="V42" s="614" t="s">
        <v>281</v>
      </c>
      <c r="AZ42" s="9"/>
      <c r="BA42" s="9"/>
      <c r="BB42" s="9"/>
      <c r="BC42" s="9"/>
      <c r="BD42" s="9"/>
      <c r="BE42" s="9"/>
      <c r="BF42" s="9"/>
    </row>
    <row r="43" spans="1:58" ht="39.75" customHeight="1" x14ac:dyDescent="0.25">
      <c r="A43" s="679"/>
      <c r="B43" s="677"/>
      <c r="C43" s="600"/>
      <c r="D43" s="611"/>
      <c r="E43" s="254"/>
      <c r="F43" s="96" t="s">
        <v>152</v>
      </c>
      <c r="G43" s="108"/>
      <c r="H43" s="108">
        <v>0.1</v>
      </c>
      <c r="I43" s="108">
        <v>0.1</v>
      </c>
      <c r="J43" s="108">
        <v>0.1</v>
      </c>
      <c r="K43" s="108">
        <v>0.1</v>
      </c>
      <c r="L43" s="108">
        <v>0.1</v>
      </c>
      <c r="M43" s="98">
        <v>0.1</v>
      </c>
      <c r="N43" s="98">
        <v>0.1</v>
      </c>
      <c r="O43" s="98">
        <v>0.1</v>
      </c>
      <c r="P43" s="98">
        <v>0.1</v>
      </c>
      <c r="Q43" s="98">
        <v>0.1</v>
      </c>
      <c r="R43" s="98"/>
      <c r="S43" s="96">
        <f>SUM(G43:R43)</f>
        <v>0.99999999999999989</v>
      </c>
      <c r="T43" s="682"/>
      <c r="U43" s="613"/>
      <c r="V43" s="615"/>
      <c r="AZ43" s="9"/>
      <c r="BA43" s="9"/>
      <c r="BB43" s="9"/>
      <c r="BC43" s="9"/>
      <c r="BD43" s="9"/>
      <c r="BE43" s="9"/>
      <c r="BF43" s="9"/>
    </row>
    <row r="44" spans="1:58" ht="54" customHeight="1" x14ac:dyDescent="0.25">
      <c r="A44" s="679"/>
      <c r="B44" s="677"/>
      <c r="C44" s="619" t="s">
        <v>194</v>
      </c>
      <c r="D44" s="610" t="s">
        <v>150</v>
      </c>
      <c r="E44" s="254"/>
      <c r="F44" s="99" t="s">
        <v>151</v>
      </c>
      <c r="G44" s="204">
        <v>8.3400000000000002E-2</v>
      </c>
      <c r="H44" s="204">
        <v>8.3400000000000002E-2</v>
      </c>
      <c r="I44" s="204">
        <v>8.3400000000000002E-2</v>
      </c>
      <c r="J44" s="204">
        <v>8.3299999999999999E-2</v>
      </c>
      <c r="K44" s="204">
        <v>8.3299999999999999E-2</v>
      </c>
      <c r="L44" s="204">
        <v>8.3299999999999999E-2</v>
      </c>
      <c r="M44" s="204">
        <v>8.3299999999999999E-2</v>
      </c>
      <c r="N44" s="204">
        <v>8.3400000000000002E-2</v>
      </c>
      <c r="O44" s="204">
        <v>8.3400000000000002E-2</v>
      </c>
      <c r="P44" s="204">
        <v>8.3400000000000002E-2</v>
      </c>
      <c r="Q44" s="204">
        <v>8.3400000000000002E-2</v>
      </c>
      <c r="R44" s="204">
        <v>8.3299999999999999E-2</v>
      </c>
      <c r="S44" s="99">
        <f t="shared" si="0"/>
        <v>1.0003000000000002</v>
      </c>
      <c r="T44" s="682"/>
      <c r="U44" s="612">
        <v>0.11</v>
      </c>
      <c r="V44" s="614" t="s">
        <v>262</v>
      </c>
      <c r="AZ44" s="9"/>
      <c r="BA44" s="9"/>
      <c r="BB44" s="9"/>
      <c r="BC44" s="9"/>
      <c r="BD44" s="9"/>
      <c r="BE44" s="9"/>
      <c r="BF44" s="9"/>
    </row>
    <row r="45" spans="1:58" ht="54" customHeight="1" thickBot="1" x14ac:dyDescent="0.3">
      <c r="A45" s="680"/>
      <c r="B45" s="671"/>
      <c r="C45" s="620"/>
      <c r="D45" s="616"/>
      <c r="E45" s="93"/>
      <c r="F45" s="94" t="s">
        <v>152</v>
      </c>
      <c r="G45" s="84">
        <v>8.3400000000000002E-2</v>
      </c>
      <c r="H45" s="84">
        <v>8.3400000000000002E-2</v>
      </c>
      <c r="I45" s="84">
        <v>8.3400000000000002E-2</v>
      </c>
      <c r="J45" s="84">
        <v>8.3299999999999999E-2</v>
      </c>
      <c r="K45" s="84">
        <v>8.3299999999999999E-2</v>
      </c>
      <c r="L45" s="84">
        <v>8.3299999999999999E-2</v>
      </c>
      <c r="M45" s="84">
        <v>8.3299999999999999E-2</v>
      </c>
      <c r="N45" s="84">
        <v>8.3400000000000002E-2</v>
      </c>
      <c r="O45" s="84">
        <v>8.3400000000000002E-2</v>
      </c>
      <c r="P45" s="84">
        <v>8.3400000000000002E-2</v>
      </c>
      <c r="Q45" s="84">
        <v>8.3400000000000002E-2</v>
      </c>
      <c r="R45" s="84">
        <v>8.3299999999999999E-2</v>
      </c>
      <c r="S45" s="96">
        <f t="shared" si="0"/>
        <v>1.0003000000000002</v>
      </c>
      <c r="T45" s="673"/>
      <c r="U45" s="613"/>
      <c r="V45" s="618"/>
      <c r="AZ45" s="9"/>
      <c r="BA45" s="9"/>
      <c r="BB45" s="9"/>
      <c r="BC45" s="9"/>
      <c r="BD45" s="9"/>
      <c r="BE45" s="9"/>
      <c r="BF45" s="9"/>
    </row>
    <row r="46" spans="1:58" ht="75" customHeight="1" x14ac:dyDescent="0.25">
      <c r="A46" s="689" t="s">
        <v>166</v>
      </c>
      <c r="B46" s="692" t="s">
        <v>167</v>
      </c>
      <c r="C46" s="599" t="s">
        <v>195</v>
      </c>
      <c r="D46" s="608" t="s">
        <v>150</v>
      </c>
      <c r="E46" s="255"/>
      <c r="F46" s="102" t="s">
        <v>151</v>
      </c>
      <c r="G46" s="100"/>
      <c r="H46" s="100">
        <v>0.05</v>
      </c>
      <c r="I46" s="101">
        <v>0.1</v>
      </c>
      <c r="J46" s="101">
        <v>0.1</v>
      </c>
      <c r="K46" s="101">
        <v>0.1</v>
      </c>
      <c r="L46" s="101">
        <v>0.15</v>
      </c>
      <c r="M46" s="101">
        <v>0.15</v>
      </c>
      <c r="N46" s="101">
        <v>0.1</v>
      </c>
      <c r="O46" s="101">
        <v>0.1</v>
      </c>
      <c r="P46" s="101">
        <v>0.1</v>
      </c>
      <c r="Q46" s="101">
        <v>0.05</v>
      </c>
      <c r="R46" s="101"/>
      <c r="S46" s="95">
        <f t="shared" si="0"/>
        <v>1</v>
      </c>
      <c r="T46" s="693">
        <f>+U46+U48</f>
        <v>0.1</v>
      </c>
      <c r="U46" s="703">
        <v>7.0000000000000007E-2</v>
      </c>
      <c r="V46" s="621" t="s">
        <v>282</v>
      </c>
      <c r="AZ46" s="9"/>
      <c r="BA46" s="9"/>
      <c r="BB46" s="9"/>
      <c r="BC46" s="9"/>
      <c r="BD46" s="9"/>
      <c r="BE46" s="9"/>
      <c r="BF46" s="9"/>
    </row>
    <row r="47" spans="1:58" ht="68.45" customHeight="1" x14ac:dyDescent="0.25">
      <c r="A47" s="690"/>
      <c r="B47" s="666"/>
      <c r="C47" s="600"/>
      <c r="D47" s="609"/>
      <c r="E47" s="80"/>
      <c r="F47" s="96" t="s">
        <v>152</v>
      </c>
      <c r="G47" s="204"/>
      <c r="H47" s="204">
        <v>0.05</v>
      </c>
      <c r="I47" s="204">
        <v>0.1</v>
      </c>
      <c r="J47" s="85">
        <v>0.1</v>
      </c>
      <c r="K47" s="85">
        <v>0.1</v>
      </c>
      <c r="L47" s="85">
        <v>0.15</v>
      </c>
      <c r="M47" s="98">
        <v>0.15</v>
      </c>
      <c r="N47" s="98">
        <v>0.1</v>
      </c>
      <c r="O47" s="98">
        <v>0.1</v>
      </c>
      <c r="P47" s="98">
        <v>0.1</v>
      </c>
      <c r="Q47" s="85">
        <v>0.05</v>
      </c>
      <c r="R47" s="85"/>
      <c r="S47" s="96">
        <f>SUM(G47:R47)</f>
        <v>1</v>
      </c>
      <c r="T47" s="668"/>
      <c r="U47" s="606"/>
      <c r="V47" s="615"/>
      <c r="AZ47" s="9"/>
      <c r="BA47" s="9"/>
      <c r="BB47" s="9"/>
      <c r="BC47" s="9"/>
      <c r="BD47" s="9"/>
      <c r="BE47" s="9"/>
      <c r="BF47" s="9"/>
    </row>
    <row r="48" spans="1:58" s="15" customFormat="1" ht="63" customHeight="1" x14ac:dyDescent="0.25">
      <c r="A48" s="690"/>
      <c r="B48" s="666"/>
      <c r="C48" s="600" t="s">
        <v>196</v>
      </c>
      <c r="D48" s="622" t="s">
        <v>150</v>
      </c>
      <c r="E48" s="80"/>
      <c r="F48" s="99" t="s">
        <v>151</v>
      </c>
      <c r="G48" s="100"/>
      <c r="H48" s="100">
        <v>0.05</v>
      </c>
      <c r="I48" s="101">
        <v>0.1</v>
      </c>
      <c r="J48" s="98">
        <v>0.1</v>
      </c>
      <c r="K48" s="98">
        <v>0.1</v>
      </c>
      <c r="L48" s="98">
        <v>0.15</v>
      </c>
      <c r="M48" s="98">
        <v>0.15</v>
      </c>
      <c r="N48" s="98">
        <v>0.1</v>
      </c>
      <c r="O48" s="98">
        <v>0.1</v>
      </c>
      <c r="P48" s="98">
        <v>0.1</v>
      </c>
      <c r="Q48" s="98">
        <v>0.05</v>
      </c>
      <c r="R48" s="98"/>
      <c r="S48" s="99">
        <f t="shared" si="0"/>
        <v>1</v>
      </c>
      <c r="T48" s="668"/>
      <c r="U48" s="606">
        <v>0.03</v>
      </c>
      <c r="V48" s="624" t="s">
        <v>283</v>
      </c>
      <c r="W48" s="233"/>
      <c r="X48" s="233"/>
      <c r="Y48" s="233"/>
      <c r="Z48" s="233"/>
      <c r="AA48" s="233"/>
      <c r="AB48" s="233"/>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row>
    <row r="49" spans="1:58" s="15" customFormat="1" ht="66.75" customHeight="1" thickBot="1" x14ac:dyDescent="0.3">
      <c r="A49" s="691"/>
      <c r="B49" s="683"/>
      <c r="C49" s="687"/>
      <c r="D49" s="623"/>
      <c r="E49" s="83"/>
      <c r="F49" s="94" t="s">
        <v>152</v>
      </c>
      <c r="G49" s="109"/>
      <c r="H49" s="109">
        <v>0.05</v>
      </c>
      <c r="I49" s="84">
        <v>0.1</v>
      </c>
      <c r="J49" s="84">
        <v>0.1</v>
      </c>
      <c r="K49" s="84">
        <v>0.1</v>
      </c>
      <c r="L49" s="84">
        <v>0.15</v>
      </c>
      <c r="M49" s="107">
        <v>0.15</v>
      </c>
      <c r="N49" s="107">
        <v>0.1</v>
      </c>
      <c r="O49" s="107">
        <v>0.1</v>
      </c>
      <c r="P49" s="107">
        <v>0.1</v>
      </c>
      <c r="Q49" s="107">
        <v>0.05</v>
      </c>
      <c r="R49" s="107"/>
      <c r="S49" s="94">
        <f>SUM(G49:R49)</f>
        <v>1</v>
      </c>
      <c r="T49" s="670"/>
      <c r="U49" s="643"/>
      <c r="V49" s="625"/>
      <c r="W49" s="233"/>
      <c r="X49" s="233"/>
      <c r="Y49" s="233"/>
      <c r="Z49" s="233"/>
      <c r="AA49" s="233"/>
      <c r="AB49" s="233"/>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row>
    <row r="50" spans="1:58" ht="29.25" customHeight="1" x14ac:dyDescent="0.25">
      <c r="A50" s="626" t="s">
        <v>30</v>
      </c>
      <c r="B50" s="627"/>
      <c r="C50" s="627"/>
      <c r="D50" s="627"/>
      <c r="E50" s="627"/>
      <c r="F50" s="627"/>
      <c r="G50" s="627"/>
      <c r="H50" s="627"/>
      <c r="I50" s="627"/>
      <c r="J50" s="627"/>
      <c r="K50" s="627"/>
      <c r="L50" s="627"/>
      <c r="M50" s="627"/>
      <c r="N50" s="627"/>
      <c r="O50" s="627"/>
      <c r="P50" s="627"/>
      <c r="Q50" s="627"/>
      <c r="R50" s="627"/>
      <c r="S50" s="628"/>
      <c r="T50" s="229">
        <f>SUM(T8:T49)</f>
        <v>1.0000000000000002</v>
      </c>
      <c r="U50" s="230">
        <f>SUM(U8:U49)</f>
        <v>1.0000000000000002</v>
      </c>
      <c r="V50" s="238"/>
    </row>
    <row r="51" spans="1:58" ht="15" customHeight="1" x14ac:dyDescent="0.25">
      <c r="A51" s="617" t="s">
        <v>40</v>
      </c>
      <c r="B51" s="617"/>
      <c r="C51" s="617"/>
      <c r="D51" s="617"/>
      <c r="E51" s="617"/>
      <c r="F51" s="617"/>
      <c r="G51" s="617"/>
      <c r="H51" s="617"/>
      <c r="I51" s="617"/>
      <c r="J51" s="617"/>
      <c r="K51" s="617"/>
      <c r="L51" s="617"/>
      <c r="M51" s="617"/>
      <c r="N51" s="617"/>
      <c r="O51" s="617"/>
      <c r="P51" s="617"/>
      <c r="Q51" s="617"/>
      <c r="R51" s="617"/>
      <c r="S51" s="617"/>
      <c r="T51" s="617"/>
      <c r="U51" s="617"/>
      <c r="V51" s="617"/>
    </row>
    <row r="52" spans="1:58" x14ac:dyDescent="0.25">
      <c r="A52" s="617"/>
      <c r="B52" s="617"/>
      <c r="C52" s="617"/>
      <c r="D52" s="617"/>
      <c r="E52" s="617"/>
      <c r="F52" s="617"/>
      <c r="G52" s="617"/>
      <c r="H52" s="617"/>
      <c r="I52" s="617"/>
      <c r="J52" s="617"/>
      <c r="K52" s="617"/>
      <c r="L52" s="617"/>
      <c r="M52" s="617"/>
      <c r="N52" s="617"/>
      <c r="O52" s="617"/>
      <c r="P52" s="617"/>
      <c r="Q52" s="617"/>
      <c r="R52" s="617"/>
      <c r="S52" s="617"/>
      <c r="T52" s="617"/>
      <c r="U52" s="617"/>
      <c r="V52" s="617"/>
    </row>
    <row r="53" spans="1:58" x14ac:dyDescent="0.25">
      <c r="A53" s="617"/>
      <c r="B53" s="617"/>
      <c r="C53" s="617"/>
      <c r="D53" s="617"/>
      <c r="E53" s="617"/>
      <c r="F53" s="617"/>
      <c r="G53" s="617"/>
      <c r="H53" s="617"/>
      <c r="I53" s="617"/>
      <c r="J53" s="617"/>
      <c r="K53" s="617"/>
      <c r="L53" s="617"/>
      <c r="M53" s="617"/>
      <c r="N53" s="617"/>
      <c r="O53" s="617"/>
      <c r="P53" s="617"/>
      <c r="Q53" s="617"/>
      <c r="R53" s="617"/>
      <c r="S53" s="617"/>
      <c r="T53" s="617"/>
      <c r="U53" s="617"/>
      <c r="V53" s="617"/>
    </row>
    <row r="54" spans="1:58" x14ac:dyDescent="0.25">
      <c r="A54" s="13"/>
      <c r="B54" s="13"/>
      <c r="C54" s="20"/>
      <c r="D54" s="13"/>
      <c r="E54" s="13"/>
      <c r="F54" s="13"/>
      <c r="G54" s="13"/>
      <c r="H54" s="13"/>
      <c r="I54" s="13"/>
      <c r="J54" s="13"/>
      <c r="K54" s="13"/>
      <c r="L54" s="13"/>
      <c r="M54" s="13"/>
      <c r="N54" s="16"/>
      <c r="O54" s="16"/>
      <c r="P54" s="16"/>
      <c r="Q54" s="16"/>
      <c r="R54" s="16"/>
      <c r="S54" s="16"/>
      <c r="T54" s="16"/>
      <c r="U54" s="16"/>
    </row>
    <row r="55" spans="1:58" x14ac:dyDescent="0.25">
      <c r="A55" s="13"/>
      <c r="B55" s="13"/>
      <c r="C55" s="20"/>
      <c r="D55" s="13"/>
      <c r="E55" s="13"/>
      <c r="F55" s="13"/>
      <c r="G55" s="13"/>
      <c r="H55" s="13"/>
      <c r="I55" s="13"/>
      <c r="J55" s="13"/>
      <c r="K55" s="13"/>
      <c r="L55" s="13"/>
      <c r="M55" s="13"/>
      <c r="N55" s="16"/>
      <c r="O55" s="16"/>
      <c r="P55" s="16"/>
      <c r="Q55" s="16"/>
      <c r="R55" s="16"/>
      <c r="S55" s="16"/>
      <c r="T55" s="16"/>
      <c r="U55" s="16"/>
    </row>
    <row r="56" spans="1:58" x14ac:dyDescent="0.25">
      <c r="A56" s="13"/>
      <c r="B56" s="13"/>
      <c r="C56" s="20"/>
      <c r="D56" s="13"/>
      <c r="E56" s="13"/>
      <c r="F56" s="13"/>
      <c r="G56" s="13"/>
      <c r="H56" s="13"/>
      <c r="I56" s="13"/>
      <c r="J56" s="13"/>
      <c r="K56" s="13"/>
      <c r="L56" s="13"/>
      <c r="M56" s="13"/>
      <c r="N56" s="16"/>
      <c r="O56" s="16"/>
      <c r="P56" s="16"/>
      <c r="Q56" s="16"/>
      <c r="R56" s="16"/>
      <c r="S56" s="16"/>
      <c r="T56" s="16"/>
      <c r="U56" s="16"/>
    </row>
    <row r="57" spans="1:58" x14ac:dyDescent="0.25">
      <c r="A57" s="13"/>
      <c r="B57" s="13"/>
      <c r="C57" s="20"/>
      <c r="D57" s="13"/>
      <c r="E57" s="13"/>
      <c r="F57" s="13"/>
      <c r="G57" s="13"/>
      <c r="H57" s="13"/>
      <c r="I57" s="13"/>
      <c r="J57" s="13"/>
      <c r="K57" s="13"/>
      <c r="L57" s="13"/>
      <c r="M57" s="13"/>
      <c r="N57" s="16"/>
      <c r="O57" s="16"/>
      <c r="P57" s="16"/>
      <c r="Q57" s="16"/>
      <c r="R57" s="16"/>
      <c r="S57" s="16"/>
      <c r="T57" s="16"/>
      <c r="U57" s="16"/>
    </row>
    <row r="58" spans="1:58" x14ac:dyDescent="0.25">
      <c r="A58" s="13"/>
      <c r="B58" s="13"/>
      <c r="C58" s="20"/>
      <c r="D58" s="13"/>
      <c r="E58" s="13"/>
      <c r="F58" s="13"/>
      <c r="G58" s="13"/>
      <c r="H58" s="13"/>
      <c r="I58" s="13"/>
      <c r="J58" s="13"/>
      <c r="K58" s="13"/>
      <c r="L58" s="13"/>
      <c r="M58" s="13"/>
      <c r="N58" s="16"/>
      <c r="O58" s="16"/>
      <c r="P58" s="16"/>
      <c r="Q58" s="16"/>
      <c r="R58" s="16"/>
      <c r="S58" s="16"/>
      <c r="T58" s="16"/>
      <c r="U58" s="16"/>
    </row>
    <row r="59" spans="1:58" x14ac:dyDescent="0.25">
      <c r="A59" s="13"/>
      <c r="B59" s="13"/>
      <c r="C59" s="20"/>
      <c r="D59" s="13"/>
      <c r="E59" s="13"/>
      <c r="F59" s="13"/>
      <c r="G59" s="13"/>
      <c r="H59" s="13"/>
      <c r="I59" s="13"/>
      <c r="J59" s="13"/>
      <c r="K59" s="13"/>
      <c r="L59" s="13"/>
      <c r="M59" s="13"/>
      <c r="N59" s="16"/>
      <c r="O59" s="16"/>
      <c r="P59" s="16"/>
      <c r="Q59" s="16"/>
      <c r="R59" s="16"/>
      <c r="S59" s="16"/>
      <c r="T59" s="16"/>
      <c r="U59" s="16"/>
    </row>
    <row r="60" spans="1:58" x14ac:dyDescent="0.25">
      <c r="A60" s="13"/>
      <c r="B60" s="13"/>
      <c r="C60" s="20"/>
      <c r="D60" s="13"/>
      <c r="E60" s="13"/>
      <c r="F60" s="13"/>
      <c r="G60" s="13"/>
      <c r="H60" s="13"/>
      <c r="I60" s="13"/>
      <c r="J60" s="13"/>
      <c r="K60" s="13"/>
      <c r="L60" s="13"/>
      <c r="M60" s="13"/>
      <c r="N60" s="16"/>
      <c r="O60" s="16"/>
      <c r="P60" s="16"/>
      <c r="Q60" s="16"/>
      <c r="R60" s="16"/>
      <c r="S60" s="16"/>
      <c r="T60" s="16"/>
      <c r="U60" s="16"/>
    </row>
    <row r="61" spans="1:58" x14ac:dyDescent="0.25">
      <c r="A61" s="13"/>
      <c r="B61" s="13"/>
      <c r="C61" s="20"/>
      <c r="D61" s="13"/>
      <c r="E61" s="13"/>
      <c r="F61" s="13"/>
      <c r="G61" s="13"/>
      <c r="H61" s="13"/>
      <c r="I61" s="13"/>
      <c r="J61" s="13"/>
      <c r="K61" s="13"/>
      <c r="L61" s="13"/>
      <c r="M61" s="13"/>
      <c r="N61" s="16"/>
      <c r="O61" s="16"/>
      <c r="P61" s="16"/>
      <c r="Q61" s="16"/>
      <c r="R61" s="16"/>
      <c r="S61" s="16"/>
      <c r="T61" s="16"/>
      <c r="U61" s="16"/>
    </row>
    <row r="62" spans="1:58" x14ac:dyDescent="0.25">
      <c r="A62" s="13"/>
      <c r="B62" s="13"/>
      <c r="C62" s="20"/>
      <c r="D62" s="13"/>
      <c r="E62" s="13"/>
      <c r="F62" s="13"/>
      <c r="G62" s="13"/>
      <c r="H62" s="13"/>
      <c r="I62" s="13"/>
      <c r="J62" s="13"/>
      <c r="K62" s="13"/>
      <c r="L62" s="13"/>
      <c r="M62" s="13"/>
      <c r="N62" s="16"/>
      <c r="O62" s="16"/>
      <c r="P62" s="16"/>
      <c r="Q62" s="16"/>
      <c r="R62" s="16"/>
      <c r="S62" s="16"/>
      <c r="T62" s="16"/>
      <c r="U62" s="16"/>
    </row>
    <row r="63" spans="1:58" x14ac:dyDescent="0.25">
      <c r="A63" s="13"/>
      <c r="B63" s="13"/>
      <c r="C63" s="20"/>
      <c r="D63" s="13"/>
      <c r="E63" s="13"/>
      <c r="F63" s="13"/>
      <c r="G63" s="13"/>
      <c r="H63" s="13"/>
      <c r="I63" s="13"/>
      <c r="J63" s="13"/>
      <c r="K63" s="13"/>
      <c r="L63" s="13"/>
      <c r="M63" s="13"/>
      <c r="N63" s="16"/>
      <c r="O63" s="16"/>
      <c r="P63" s="16"/>
      <c r="Q63" s="16"/>
      <c r="R63" s="16"/>
      <c r="S63" s="16"/>
      <c r="T63" s="16"/>
      <c r="U63" s="16"/>
    </row>
    <row r="64" spans="1:58" x14ac:dyDescent="0.25">
      <c r="A64" s="13"/>
      <c r="B64" s="13"/>
      <c r="C64" s="20"/>
      <c r="D64" s="13"/>
      <c r="E64" s="13"/>
      <c r="F64" s="13"/>
      <c r="G64" s="13"/>
      <c r="H64" s="13"/>
      <c r="I64" s="13"/>
      <c r="J64" s="13"/>
      <c r="K64" s="13"/>
      <c r="L64" s="13"/>
      <c r="M64" s="13"/>
      <c r="N64" s="16"/>
      <c r="O64" s="16"/>
      <c r="P64" s="16"/>
      <c r="Q64" s="16"/>
      <c r="R64" s="16"/>
      <c r="S64" s="16"/>
      <c r="T64" s="16"/>
      <c r="U64" s="16"/>
    </row>
    <row r="65" spans="1:21" x14ac:dyDescent="0.25">
      <c r="A65" s="13"/>
      <c r="B65" s="13"/>
      <c r="C65" s="20"/>
      <c r="D65" s="13"/>
      <c r="E65" s="13"/>
      <c r="F65" s="13"/>
      <c r="G65" s="13"/>
      <c r="H65" s="13"/>
      <c r="I65" s="13"/>
      <c r="J65" s="13"/>
      <c r="K65" s="13"/>
      <c r="L65" s="13"/>
      <c r="M65" s="13"/>
      <c r="N65" s="16"/>
      <c r="O65" s="16"/>
      <c r="P65" s="16"/>
      <c r="Q65" s="16"/>
      <c r="R65" s="16"/>
      <c r="S65" s="16"/>
      <c r="T65" s="16"/>
      <c r="U65" s="16"/>
    </row>
    <row r="66" spans="1:21" x14ac:dyDescent="0.25">
      <c r="A66" s="13"/>
      <c r="B66" s="13"/>
      <c r="C66" s="20"/>
      <c r="D66" s="13"/>
      <c r="E66" s="13"/>
      <c r="F66" s="13"/>
      <c r="G66" s="13"/>
      <c r="H66" s="13"/>
      <c r="I66" s="13"/>
      <c r="J66" s="13"/>
      <c r="K66" s="13"/>
      <c r="L66" s="13"/>
      <c r="M66" s="13"/>
      <c r="N66" s="16"/>
      <c r="O66" s="16"/>
      <c r="P66" s="16"/>
      <c r="Q66" s="16"/>
      <c r="R66" s="16"/>
      <c r="S66" s="16"/>
      <c r="T66" s="16"/>
      <c r="U66" s="16"/>
    </row>
    <row r="67" spans="1:21" x14ac:dyDescent="0.25">
      <c r="A67" s="13"/>
      <c r="B67" s="13"/>
      <c r="C67" s="20"/>
      <c r="D67" s="13"/>
      <c r="E67" s="13"/>
      <c r="F67" s="13"/>
      <c r="G67" s="13"/>
      <c r="H67" s="13"/>
      <c r="I67" s="13"/>
      <c r="J67" s="13"/>
      <c r="K67" s="13"/>
      <c r="L67" s="13"/>
      <c r="M67" s="13"/>
      <c r="N67" s="16"/>
      <c r="O67" s="16"/>
      <c r="P67" s="16"/>
      <c r="Q67" s="16"/>
      <c r="R67" s="16"/>
      <c r="S67" s="16"/>
      <c r="T67" s="16"/>
      <c r="U67" s="16"/>
    </row>
    <row r="68" spans="1:21" x14ac:dyDescent="0.25">
      <c r="A68" s="13"/>
      <c r="B68" s="13"/>
      <c r="C68" s="20"/>
      <c r="D68" s="13"/>
      <c r="E68" s="13"/>
      <c r="F68" s="13"/>
      <c r="G68" s="13"/>
      <c r="H68" s="13"/>
      <c r="I68" s="13"/>
      <c r="J68" s="13"/>
      <c r="K68" s="13"/>
      <c r="L68" s="13"/>
      <c r="M68" s="13"/>
      <c r="N68" s="16"/>
      <c r="O68" s="16"/>
      <c r="P68" s="16"/>
      <c r="Q68" s="16"/>
      <c r="R68" s="16"/>
      <c r="S68" s="16"/>
      <c r="T68" s="16"/>
      <c r="U68" s="16"/>
    </row>
    <row r="69" spans="1:21" x14ac:dyDescent="0.25">
      <c r="A69" s="13"/>
      <c r="B69" s="13"/>
      <c r="C69" s="20"/>
      <c r="D69" s="13"/>
      <c r="E69" s="13"/>
      <c r="F69" s="13"/>
      <c r="G69" s="13"/>
      <c r="H69" s="13"/>
      <c r="I69" s="13"/>
      <c r="J69" s="13"/>
      <c r="K69" s="13"/>
      <c r="L69" s="13"/>
      <c r="M69" s="13"/>
      <c r="N69" s="16"/>
      <c r="O69" s="16"/>
      <c r="P69" s="16"/>
      <c r="Q69" s="16"/>
      <c r="R69" s="16"/>
      <c r="S69" s="16"/>
      <c r="T69" s="16"/>
      <c r="U69" s="16"/>
    </row>
    <row r="70" spans="1:21" x14ac:dyDescent="0.25">
      <c r="A70" s="13"/>
      <c r="B70" s="13"/>
      <c r="C70" s="20"/>
      <c r="D70" s="13"/>
      <c r="E70" s="13"/>
      <c r="F70" s="13"/>
      <c r="G70" s="13"/>
      <c r="H70" s="13"/>
      <c r="I70" s="13"/>
      <c r="J70" s="13"/>
      <c r="K70" s="13"/>
      <c r="L70" s="13"/>
      <c r="M70" s="13"/>
      <c r="N70" s="16"/>
      <c r="O70" s="16"/>
      <c r="P70" s="16"/>
      <c r="Q70" s="16"/>
      <c r="R70" s="16"/>
      <c r="S70" s="16"/>
      <c r="T70" s="16"/>
      <c r="U70" s="16"/>
    </row>
    <row r="71" spans="1:21" x14ac:dyDescent="0.25">
      <c r="A71" s="13"/>
      <c r="B71" s="13"/>
      <c r="C71" s="20"/>
      <c r="D71" s="13"/>
      <c r="E71" s="13"/>
      <c r="F71" s="13"/>
      <c r="G71" s="13"/>
      <c r="H71" s="13"/>
      <c r="I71" s="13"/>
      <c r="J71" s="13"/>
      <c r="K71" s="13"/>
      <c r="L71" s="13"/>
      <c r="M71" s="13"/>
      <c r="N71" s="16"/>
      <c r="O71" s="16"/>
      <c r="P71" s="16"/>
      <c r="Q71" s="16"/>
      <c r="R71" s="16"/>
      <c r="S71" s="16"/>
      <c r="T71" s="16"/>
      <c r="U71" s="16"/>
    </row>
    <row r="72" spans="1:21" x14ac:dyDescent="0.25">
      <c r="A72" s="13"/>
      <c r="B72" s="13"/>
      <c r="C72" s="20"/>
      <c r="D72" s="13"/>
      <c r="E72" s="13"/>
      <c r="F72" s="13"/>
      <c r="G72" s="13"/>
      <c r="H72" s="13"/>
      <c r="I72" s="13"/>
      <c r="J72" s="13"/>
      <c r="K72" s="13"/>
      <c r="L72" s="13"/>
      <c r="M72" s="13"/>
      <c r="N72" s="16"/>
      <c r="O72" s="16"/>
      <c r="P72" s="16"/>
      <c r="Q72" s="16"/>
      <c r="R72" s="16"/>
      <c r="S72" s="16"/>
      <c r="T72" s="16"/>
      <c r="U72" s="16"/>
    </row>
    <row r="73" spans="1:21" x14ac:dyDescent="0.25">
      <c r="A73" s="13"/>
      <c r="B73" s="13"/>
      <c r="C73" s="20"/>
      <c r="D73" s="13"/>
      <c r="E73" s="13"/>
      <c r="F73" s="13"/>
      <c r="G73" s="13"/>
      <c r="H73" s="13"/>
      <c r="I73" s="13"/>
      <c r="J73" s="13"/>
      <c r="K73" s="13"/>
      <c r="L73" s="13"/>
      <c r="M73" s="13"/>
      <c r="N73" s="16"/>
      <c r="O73" s="16"/>
      <c r="P73" s="16"/>
      <c r="Q73" s="16"/>
      <c r="R73" s="16"/>
      <c r="S73" s="16"/>
      <c r="T73" s="16"/>
      <c r="U73" s="16"/>
    </row>
    <row r="74" spans="1:21" x14ac:dyDescent="0.25">
      <c r="A74" s="13"/>
      <c r="B74" s="13"/>
      <c r="C74" s="20"/>
      <c r="D74" s="13"/>
      <c r="E74" s="13"/>
      <c r="F74" s="13"/>
      <c r="G74" s="13"/>
      <c r="H74" s="13"/>
      <c r="I74" s="13"/>
      <c r="J74" s="13"/>
      <c r="K74" s="13"/>
      <c r="L74" s="13"/>
      <c r="M74" s="13"/>
      <c r="N74" s="16"/>
      <c r="O74" s="16"/>
      <c r="P74" s="16"/>
      <c r="Q74" s="16"/>
      <c r="R74" s="16"/>
      <c r="S74" s="16"/>
      <c r="T74" s="16"/>
      <c r="U74" s="16"/>
    </row>
    <row r="75" spans="1:21" x14ac:dyDescent="0.25">
      <c r="A75" s="13"/>
      <c r="B75" s="13"/>
      <c r="C75" s="20"/>
      <c r="D75" s="13"/>
      <c r="E75" s="13"/>
      <c r="F75" s="13"/>
      <c r="G75" s="13"/>
      <c r="H75" s="13"/>
      <c r="I75" s="13"/>
      <c r="J75" s="13"/>
      <c r="K75" s="13"/>
      <c r="L75" s="13"/>
      <c r="M75" s="13"/>
      <c r="N75" s="16"/>
      <c r="O75" s="16"/>
      <c r="P75" s="16"/>
      <c r="Q75" s="16"/>
      <c r="R75" s="16"/>
      <c r="S75" s="16"/>
      <c r="T75" s="16"/>
      <c r="U75" s="16"/>
    </row>
    <row r="76" spans="1:21" x14ac:dyDescent="0.25">
      <c r="A76" s="13"/>
      <c r="B76" s="13"/>
      <c r="C76" s="20"/>
      <c r="D76" s="13"/>
      <c r="E76" s="13"/>
      <c r="F76" s="13"/>
      <c r="G76" s="13"/>
      <c r="H76" s="13"/>
      <c r="I76" s="13"/>
      <c r="J76" s="13"/>
      <c r="K76" s="13"/>
      <c r="L76" s="13"/>
      <c r="M76" s="13"/>
      <c r="N76" s="16"/>
      <c r="O76" s="16"/>
      <c r="P76" s="16"/>
      <c r="Q76" s="16"/>
      <c r="R76" s="16"/>
      <c r="S76" s="16"/>
      <c r="T76" s="16"/>
      <c r="U76" s="16"/>
    </row>
    <row r="77" spans="1:21" x14ac:dyDescent="0.25">
      <c r="A77" s="13"/>
      <c r="B77" s="13"/>
      <c r="C77" s="20"/>
      <c r="D77" s="13"/>
      <c r="E77" s="13"/>
      <c r="F77" s="13"/>
      <c r="G77" s="13"/>
      <c r="H77" s="13"/>
      <c r="I77" s="13"/>
      <c r="J77" s="13"/>
      <c r="K77" s="13"/>
      <c r="L77" s="13"/>
      <c r="M77" s="13"/>
      <c r="N77" s="16"/>
      <c r="O77" s="16"/>
      <c r="P77" s="16"/>
      <c r="Q77" s="16"/>
      <c r="R77" s="16"/>
      <c r="S77" s="16"/>
      <c r="T77" s="16"/>
      <c r="U77" s="16"/>
    </row>
    <row r="78" spans="1:21" x14ac:dyDescent="0.25">
      <c r="A78" s="13"/>
      <c r="B78" s="13"/>
      <c r="C78" s="20"/>
      <c r="D78" s="13"/>
      <c r="E78" s="13"/>
      <c r="F78" s="13"/>
      <c r="G78" s="13"/>
      <c r="H78" s="13"/>
      <c r="I78" s="13"/>
      <c r="J78" s="13"/>
      <c r="K78" s="13"/>
      <c r="L78" s="13"/>
      <c r="M78" s="13"/>
      <c r="N78" s="16"/>
      <c r="O78" s="16"/>
      <c r="P78" s="16"/>
      <c r="Q78" s="16"/>
      <c r="R78" s="16"/>
      <c r="S78" s="16"/>
      <c r="T78" s="16"/>
      <c r="U78" s="16"/>
    </row>
    <row r="79" spans="1:21" x14ac:dyDescent="0.25">
      <c r="A79" s="13"/>
      <c r="B79" s="13"/>
      <c r="C79" s="20"/>
      <c r="D79" s="13"/>
      <c r="E79" s="13"/>
      <c r="F79" s="13"/>
      <c r="G79" s="13"/>
      <c r="H79" s="13"/>
      <c r="I79" s="13"/>
      <c r="J79" s="13"/>
      <c r="K79" s="13"/>
      <c r="L79" s="13"/>
      <c r="M79" s="13"/>
      <c r="N79" s="16"/>
      <c r="O79" s="16"/>
      <c r="P79" s="16"/>
      <c r="Q79" s="16"/>
      <c r="R79" s="16"/>
      <c r="S79" s="16"/>
      <c r="T79" s="16"/>
      <c r="U79" s="16"/>
    </row>
    <row r="80" spans="1:21" x14ac:dyDescent="0.25">
      <c r="A80" s="13"/>
      <c r="B80" s="13"/>
      <c r="C80" s="20"/>
      <c r="D80" s="13"/>
      <c r="E80" s="13"/>
      <c r="F80" s="13"/>
      <c r="G80" s="13"/>
      <c r="H80" s="13"/>
      <c r="I80" s="13"/>
      <c r="J80" s="13"/>
      <c r="K80" s="13"/>
      <c r="L80" s="13"/>
      <c r="M80" s="13"/>
      <c r="N80" s="16"/>
      <c r="O80" s="16"/>
      <c r="P80" s="16"/>
      <c r="Q80" s="16"/>
      <c r="R80" s="16"/>
      <c r="S80" s="16"/>
      <c r="T80" s="16"/>
      <c r="U80" s="16"/>
    </row>
    <row r="81" spans="1:21" x14ac:dyDescent="0.25">
      <c r="A81" s="13"/>
      <c r="B81" s="13"/>
      <c r="C81" s="20"/>
      <c r="D81" s="13"/>
      <c r="E81" s="13"/>
      <c r="F81" s="13"/>
      <c r="G81" s="13"/>
      <c r="H81" s="13"/>
      <c r="I81" s="13"/>
      <c r="J81" s="13"/>
      <c r="K81" s="13"/>
      <c r="L81" s="13"/>
      <c r="M81" s="13"/>
      <c r="N81" s="16"/>
      <c r="O81" s="16"/>
      <c r="P81" s="16"/>
      <c r="Q81" s="16"/>
      <c r="R81" s="16"/>
      <c r="S81" s="16"/>
      <c r="T81" s="16"/>
      <c r="U81" s="16"/>
    </row>
    <row r="82" spans="1:21" x14ac:dyDescent="0.25">
      <c r="A82" s="13"/>
      <c r="B82" s="13"/>
      <c r="C82" s="20"/>
      <c r="D82" s="13"/>
      <c r="E82" s="13"/>
      <c r="F82" s="13"/>
      <c r="G82" s="13"/>
      <c r="H82" s="13"/>
      <c r="I82" s="13"/>
      <c r="J82" s="13"/>
      <c r="K82" s="13"/>
      <c r="L82" s="13"/>
      <c r="M82" s="13"/>
      <c r="N82" s="16"/>
      <c r="O82" s="16"/>
      <c r="P82" s="16"/>
      <c r="Q82" s="16"/>
      <c r="R82" s="16"/>
      <c r="S82" s="16"/>
      <c r="T82" s="16"/>
      <c r="U82" s="16"/>
    </row>
    <row r="83" spans="1:21" x14ac:dyDescent="0.25">
      <c r="A83" s="13"/>
      <c r="B83" s="13"/>
      <c r="C83" s="20"/>
      <c r="D83" s="13"/>
      <c r="E83" s="13"/>
      <c r="F83" s="13"/>
      <c r="G83" s="13"/>
      <c r="H83" s="13"/>
      <c r="I83" s="13"/>
      <c r="J83" s="13"/>
      <c r="K83" s="13"/>
      <c r="L83" s="13"/>
      <c r="M83" s="13"/>
      <c r="N83" s="16"/>
      <c r="O83" s="16"/>
      <c r="P83" s="16"/>
      <c r="Q83" s="16"/>
      <c r="R83" s="16"/>
      <c r="S83" s="16"/>
      <c r="T83" s="16"/>
      <c r="U83" s="16"/>
    </row>
    <row r="84" spans="1:21" x14ac:dyDescent="0.25">
      <c r="A84" s="13"/>
      <c r="B84" s="13"/>
      <c r="C84" s="20"/>
      <c r="D84" s="13"/>
      <c r="E84" s="13"/>
      <c r="F84" s="13"/>
      <c r="G84" s="13"/>
      <c r="H84" s="13"/>
      <c r="I84" s="13"/>
      <c r="J84" s="13"/>
      <c r="K84" s="13"/>
      <c r="L84" s="13"/>
      <c r="M84" s="13"/>
      <c r="N84" s="16"/>
      <c r="O84" s="16"/>
      <c r="P84" s="16"/>
      <c r="Q84" s="16"/>
      <c r="R84" s="16"/>
      <c r="S84" s="16"/>
      <c r="T84" s="16"/>
      <c r="U84" s="16"/>
    </row>
    <row r="85" spans="1:21" x14ac:dyDescent="0.25">
      <c r="A85" s="13"/>
      <c r="B85" s="13"/>
      <c r="C85" s="20"/>
      <c r="D85" s="13"/>
      <c r="E85" s="13"/>
      <c r="F85" s="13"/>
      <c r="G85" s="13"/>
      <c r="H85" s="13"/>
      <c r="I85" s="13"/>
      <c r="J85" s="13"/>
      <c r="K85" s="13"/>
      <c r="L85" s="13"/>
      <c r="M85" s="13"/>
      <c r="N85" s="16"/>
      <c r="O85" s="16"/>
      <c r="P85" s="16"/>
      <c r="Q85" s="16"/>
      <c r="R85" s="16"/>
      <c r="S85" s="16"/>
      <c r="T85" s="16"/>
      <c r="U85" s="16"/>
    </row>
    <row r="86" spans="1:21" x14ac:dyDescent="0.25">
      <c r="A86" s="13"/>
      <c r="B86" s="13"/>
      <c r="C86" s="20"/>
      <c r="D86" s="13"/>
      <c r="E86" s="13"/>
      <c r="F86" s="13"/>
      <c r="G86" s="13"/>
      <c r="H86" s="13"/>
      <c r="I86" s="13"/>
      <c r="J86" s="13"/>
      <c r="K86" s="13"/>
      <c r="L86" s="13"/>
      <c r="M86" s="13"/>
      <c r="N86" s="16"/>
      <c r="O86" s="16"/>
      <c r="P86" s="16"/>
      <c r="Q86" s="16"/>
      <c r="R86" s="16"/>
      <c r="S86" s="16"/>
      <c r="T86" s="16"/>
      <c r="U86" s="16"/>
    </row>
    <row r="87" spans="1:21" x14ac:dyDescent="0.25">
      <c r="A87" s="13"/>
      <c r="B87" s="13"/>
      <c r="C87" s="20"/>
      <c r="D87" s="13"/>
      <c r="E87" s="13"/>
      <c r="F87" s="13"/>
      <c r="G87" s="13"/>
      <c r="H87" s="13"/>
      <c r="I87" s="13"/>
      <c r="J87" s="13"/>
      <c r="K87" s="13"/>
      <c r="L87" s="13"/>
      <c r="M87" s="13"/>
      <c r="N87" s="16"/>
      <c r="O87" s="16"/>
      <c r="P87" s="16"/>
      <c r="Q87" s="16"/>
      <c r="R87" s="16"/>
      <c r="S87" s="16"/>
      <c r="T87" s="16"/>
      <c r="U87" s="16"/>
    </row>
    <row r="88" spans="1:21" x14ac:dyDescent="0.25">
      <c r="A88" s="13"/>
      <c r="B88" s="13"/>
      <c r="C88" s="20"/>
      <c r="D88" s="13"/>
      <c r="E88" s="13"/>
      <c r="F88" s="13"/>
      <c r="G88" s="13"/>
      <c r="H88" s="13"/>
      <c r="I88" s="13"/>
      <c r="J88" s="13"/>
      <c r="K88" s="13"/>
      <c r="L88" s="13"/>
      <c r="M88" s="13"/>
      <c r="N88" s="16"/>
      <c r="O88" s="16"/>
      <c r="P88" s="16"/>
      <c r="Q88" s="16"/>
      <c r="R88" s="16"/>
      <c r="S88" s="16"/>
      <c r="T88" s="16"/>
      <c r="U88" s="16"/>
    </row>
    <row r="89" spans="1:21" x14ac:dyDescent="0.25">
      <c r="A89" s="13"/>
      <c r="B89" s="13"/>
      <c r="C89" s="20"/>
      <c r="D89" s="13"/>
      <c r="E89" s="13"/>
      <c r="F89" s="13"/>
      <c r="G89" s="13"/>
      <c r="H89" s="13"/>
      <c r="I89" s="13"/>
      <c r="J89" s="13"/>
      <c r="K89" s="13"/>
      <c r="L89" s="13"/>
      <c r="M89" s="13"/>
      <c r="N89" s="16"/>
      <c r="O89" s="16"/>
      <c r="P89" s="16"/>
      <c r="Q89" s="16"/>
      <c r="R89" s="16"/>
      <c r="S89" s="16"/>
      <c r="T89" s="16"/>
      <c r="U89" s="16"/>
    </row>
    <row r="90" spans="1:21" x14ac:dyDescent="0.25">
      <c r="A90" s="13"/>
      <c r="B90" s="13"/>
      <c r="C90" s="20"/>
      <c r="D90" s="13"/>
      <c r="E90" s="13"/>
      <c r="F90" s="13"/>
      <c r="G90" s="13"/>
      <c r="H90" s="13"/>
      <c r="I90" s="13"/>
      <c r="J90" s="13"/>
      <c r="K90" s="13"/>
      <c r="L90" s="13"/>
      <c r="M90" s="13"/>
      <c r="N90" s="16"/>
      <c r="O90" s="16"/>
      <c r="P90" s="16"/>
      <c r="Q90" s="16"/>
      <c r="R90" s="16"/>
      <c r="S90" s="16"/>
      <c r="T90" s="16"/>
      <c r="U90" s="16"/>
    </row>
    <row r="91" spans="1:21" x14ac:dyDescent="0.25">
      <c r="A91" s="13"/>
      <c r="B91" s="13"/>
      <c r="C91" s="20"/>
      <c r="D91" s="13"/>
      <c r="E91" s="13"/>
      <c r="F91" s="13"/>
      <c r="G91" s="13"/>
      <c r="H91" s="13"/>
      <c r="I91" s="13"/>
      <c r="J91" s="13"/>
      <c r="K91" s="13"/>
      <c r="L91" s="13"/>
      <c r="M91" s="13"/>
      <c r="N91" s="16"/>
      <c r="O91" s="16"/>
      <c r="P91" s="16"/>
      <c r="Q91" s="16"/>
      <c r="R91" s="16"/>
      <c r="S91" s="16"/>
      <c r="T91" s="16"/>
      <c r="U91" s="16"/>
    </row>
    <row r="92" spans="1:21" x14ac:dyDescent="0.25">
      <c r="A92" s="13"/>
      <c r="B92" s="13"/>
      <c r="C92" s="20"/>
      <c r="D92" s="13"/>
      <c r="E92" s="13"/>
      <c r="F92" s="13"/>
      <c r="G92" s="13"/>
      <c r="H92" s="13"/>
      <c r="I92" s="13"/>
      <c r="J92" s="13"/>
      <c r="K92" s="13"/>
      <c r="L92" s="13"/>
      <c r="M92" s="13"/>
      <c r="N92" s="16"/>
      <c r="O92" s="16"/>
      <c r="P92" s="16"/>
      <c r="Q92" s="16"/>
      <c r="R92" s="16"/>
      <c r="S92" s="16"/>
      <c r="T92" s="16"/>
      <c r="U92" s="16"/>
    </row>
    <row r="93" spans="1:21" x14ac:dyDescent="0.25">
      <c r="A93" s="13"/>
      <c r="B93" s="13"/>
      <c r="C93" s="20"/>
      <c r="D93" s="13"/>
      <c r="E93" s="13"/>
      <c r="F93" s="13"/>
      <c r="G93" s="13"/>
      <c r="H93" s="13"/>
      <c r="I93" s="13"/>
      <c r="J93" s="13"/>
      <c r="K93" s="13"/>
      <c r="L93" s="13"/>
      <c r="M93" s="13"/>
      <c r="N93" s="16"/>
      <c r="O93" s="16"/>
      <c r="P93" s="16"/>
      <c r="Q93" s="16"/>
      <c r="R93" s="16"/>
      <c r="S93" s="16"/>
      <c r="T93" s="16"/>
      <c r="U93" s="16"/>
    </row>
    <row r="94" spans="1:21" x14ac:dyDescent="0.25">
      <c r="A94" s="13"/>
      <c r="B94" s="13"/>
      <c r="C94" s="20"/>
      <c r="D94" s="13"/>
      <c r="E94" s="13"/>
      <c r="F94" s="13"/>
      <c r="G94" s="13"/>
      <c r="H94" s="13"/>
      <c r="I94" s="13"/>
      <c r="J94" s="13"/>
      <c r="K94" s="13"/>
      <c r="L94" s="13"/>
      <c r="M94" s="13"/>
      <c r="N94" s="16"/>
      <c r="O94" s="16"/>
      <c r="P94" s="16"/>
      <c r="Q94" s="16"/>
      <c r="R94" s="16"/>
      <c r="S94" s="16"/>
      <c r="T94" s="16"/>
      <c r="U94" s="16"/>
    </row>
    <row r="95" spans="1:21" x14ac:dyDescent="0.25">
      <c r="A95" s="13"/>
      <c r="B95" s="13"/>
      <c r="C95" s="20"/>
      <c r="D95" s="13"/>
      <c r="E95" s="13"/>
      <c r="F95" s="13"/>
      <c r="G95" s="13"/>
      <c r="H95" s="13"/>
      <c r="I95" s="13"/>
      <c r="J95" s="13"/>
      <c r="K95" s="13"/>
      <c r="L95" s="13"/>
      <c r="M95" s="13"/>
      <c r="N95" s="16"/>
      <c r="O95" s="16"/>
      <c r="P95" s="16"/>
      <c r="Q95" s="16"/>
      <c r="R95" s="16"/>
      <c r="S95" s="16"/>
      <c r="T95" s="16"/>
      <c r="U95" s="16"/>
    </row>
    <row r="96" spans="1:21" x14ac:dyDescent="0.25">
      <c r="A96" s="13"/>
      <c r="B96" s="13"/>
      <c r="C96" s="20"/>
      <c r="D96" s="13"/>
      <c r="E96" s="13"/>
      <c r="F96" s="13"/>
      <c r="G96" s="13"/>
      <c r="H96" s="13"/>
      <c r="I96" s="13"/>
      <c r="J96" s="13"/>
      <c r="K96" s="13"/>
      <c r="L96" s="13"/>
      <c r="M96" s="13"/>
      <c r="N96" s="16"/>
      <c r="O96" s="16"/>
      <c r="P96" s="16"/>
      <c r="Q96" s="16"/>
      <c r="R96" s="16"/>
      <c r="S96" s="16"/>
      <c r="T96" s="16"/>
      <c r="U96" s="16"/>
    </row>
    <row r="97" spans="1:21" x14ac:dyDescent="0.25">
      <c r="A97" s="13"/>
      <c r="B97" s="13"/>
      <c r="C97" s="20"/>
      <c r="D97" s="13"/>
      <c r="E97" s="13"/>
      <c r="F97" s="13"/>
      <c r="G97" s="13"/>
      <c r="H97" s="13"/>
      <c r="I97" s="13"/>
      <c r="J97" s="13"/>
      <c r="K97" s="13"/>
      <c r="L97" s="13"/>
      <c r="M97" s="13"/>
      <c r="N97" s="16"/>
      <c r="O97" s="16"/>
      <c r="P97" s="16"/>
      <c r="Q97" s="16"/>
      <c r="R97" s="16"/>
      <c r="S97" s="16"/>
      <c r="T97" s="16"/>
      <c r="U97" s="16"/>
    </row>
    <row r="98" spans="1:21" x14ac:dyDescent="0.25">
      <c r="A98" s="13"/>
      <c r="B98" s="13"/>
      <c r="C98" s="20"/>
      <c r="D98" s="13"/>
      <c r="E98" s="13"/>
      <c r="F98" s="13"/>
      <c r="G98" s="13"/>
      <c r="H98" s="13"/>
      <c r="I98" s="13"/>
      <c r="J98" s="13"/>
      <c r="K98" s="13"/>
      <c r="L98" s="13"/>
      <c r="M98" s="13"/>
      <c r="N98" s="16"/>
      <c r="O98" s="16"/>
      <c r="P98" s="16"/>
      <c r="Q98" s="16"/>
      <c r="R98" s="16"/>
      <c r="S98" s="16"/>
      <c r="T98" s="16"/>
      <c r="U98" s="16"/>
    </row>
    <row r="99" spans="1:21" x14ac:dyDescent="0.25">
      <c r="A99" s="13"/>
      <c r="B99" s="13"/>
      <c r="C99" s="20"/>
      <c r="D99" s="13"/>
      <c r="E99" s="13"/>
      <c r="F99" s="13"/>
      <c r="G99" s="13"/>
      <c r="H99" s="13"/>
      <c r="I99" s="13"/>
      <c r="J99" s="13"/>
      <c r="K99" s="13"/>
      <c r="L99" s="13"/>
      <c r="M99" s="13"/>
      <c r="N99" s="16"/>
      <c r="O99" s="16"/>
      <c r="P99" s="16"/>
      <c r="Q99" s="16"/>
      <c r="R99" s="16"/>
      <c r="S99" s="16"/>
      <c r="T99" s="16"/>
      <c r="U99" s="16"/>
    </row>
    <row r="100" spans="1:21" x14ac:dyDescent="0.25">
      <c r="A100" s="13"/>
      <c r="B100" s="13"/>
      <c r="C100" s="20"/>
      <c r="D100" s="13"/>
      <c r="E100" s="13"/>
      <c r="F100" s="13"/>
      <c r="G100" s="13"/>
      <c r="H100" s="13"/>
      <c r="I100" s="13"/>
      <c r="J100" s="13"/>
      <c r="K100" s="13"/>
      <c r="L100" s="13"/>
      <c r="M100" s="13"/>
      <c r="N100" s="16"/>
      <c r="O100" s="16"/>
      <c r="P100" s="16"/>
      <c r="Q100" s="16"/>
      <c r="R100" s="16"/>
      <c r="S100" s="16"/>
      <c r="T100" s="16"/>
      <c r="U100" s="16"/>
    </row>
    <row r="101" spans="1:21" x14ac:dyDescent="0.25">
      <c r="A101" s="13"/>
      <c r="B101" s="13"/>
      <c r="C101" s="20"/>
      <c r="D101" s="13"/>
      <c r="E101" s="13"/>
      <c r="F101" s="13"/>
      <c r="G101" s="13"/>
      <c r="H101" s="13"/>
      <c r="I101" s="13"/>
      <c r="J101" s="13"/>
      <c r="K101" s="13"/>
      <c r="L101" s="13"/>
      <c r="M101" s="13"/>
      <c r="N101" s="16"/>
      <c r="O101" s="16"/>
      <c r="P101" s="16"/>
      <c r="Q101" s="16"/>
      <c r="R101" s="16"/>
      <c r="S101" s="16"/>
      <c r="T101" s="16"/>
      <c r="U101" s="16"/>
    </row>
    <row r="102" spans="1:21" x14ac:dyDescent="0.25">
      <c r="A102" s="13"/>
      <c r="B102" s="13"/>
      <c r="C102" s="20"/>
      <c r="D102" s="13"/>
      <c r="E102" s="13"/>
      <c r="F102" s="13"/>
      <c r="G102" s="13"/>
      <c r="H102" s="13"/>
      <c r="I102" s="13"/>
      <c r="J102" s="13"/>
      <c r="K102" s="13"/>
      <c r="L102" s="13"/>
      <c r="M102" s="13"/>
      <c r="N102" s="16"/>
      <c r="O102" s="16"/>
      <c r="P102" s="16"/>
      <c r="Q102" s="16"/>
      <c r="R102" s="16"/>
      <c r="S102" s="16"/>
      <c r="T102" s="16"/>
      <c r="U102" s="16"/>
    </row>
    <row r="103" spans="1:21" x14ac:dyDescent="0.25">
      <c r="A103" s="13"/>
      <c r="B103" s="13"/>
      <c r="C103" s="20"/>
      <c r="D103" s="13"/>
      <c r="E103" s="13"/>
      <c r="F103" s="13"/>
      <c r="G103" s="13"/>
      <c r="H103" s="13"/>
      <c r="I103" s="13"/>
      <c r="J103" s="13"/>
      <c r="K103" s="13"/>
      <c r="L103" s="13"/>
      <c r="M103" s="13"/>
      <c r="N103" s="16"/>
      <c r="O103" s="16"/>
      <c r="P103" s="16"/>
      <c r="Q103" s="16"/>
      <c r="R103" s="16"/>
      <c r="S103" s="16"/>
      <c r="T103" s="16"/>
      <c r="U103" s="16"/>
    </row>
    <row r="104" spans="1:21" x14ac:dyDescent="0.25">
      <c r="A104" s="13"/>
      <c r="B104" s="13"/>
      <c r="C104" s="20"/>
      <c r="D104" s="13"/>
      <c r="E104" s="13"/>
      <c r="F104" s="13"/>
      <c r="G104" s="13"/>
      <c r="H104" s="13"/>
      <c r="I104" s="13"/>
      <c r="J104" s="13"/>
      <c r="K104" s="13"/>
      <c r="L104" s="13"/>
      <c r="M104" s="13"/>
      <c r="N104" s="16"/>
      <c r="O104" s="16"/>
      <c r="P104" s="16"/>
      <c r="Q104" s="16"/>
      <c r="R104" s="16"/>
      <c r="S104" s="16"/>
      <c r="T104" s="16"/>
      <c r="U104" s="16"/>
    </row>
    <row r="105" spans="1:21" x14ac:dyDescent="0.25">
      <c r="A105" s="13"/>
      <c r="B105" s="13"/>
      <c r="C105" s="20"/>
      <c r="D105" s="13"/>
      <c r="E105" s="13"/>
      <c r="F105" s="13"/>
      <c r="G105" s="13"/>
      <c r="H105" s="13"/>
      <c r="I105" s="13"/>
      <c r="J105" s="13"/>
      <c r="K105" s="13"/>
      <c r="L105" s="13"/>
      <c r="M105" s="13"/>
      <c r="N105" s="16"/>
      <c r="O105" s="16"/>
      <c r="P105" s="16"/>
      <c r="Q105" s="16"/>
      <c r="R105" s="16"/>
      <c r="S105" s="16"/>
      <c r="T105" s="16"/>
      <c r="U105" s="16"/>
    </row>
    <row r="106" spans="1:21" x14ac:dyDescent="0.25">
      <c r="A106" s="13"/>
      <c r="B106" s="13"/>
      <c r="C106" s="20"/>
      <c r="D106" s="13"/>
      <c r="E106" s="13"/>
      <c r="F106" s="13"/>
      <c r="G106" s="13"/>
      <c r="H106" s="13"/>
      <c r="I106" s="13"/>
      <c r="J106" s="13"/>
      <c r="K106" s="13"/>
      <c r="L106" s="13"/>
      <c r="M106" s="13"/>
      <c r="N106" s="16"/>
      <c r="O106" s="16"/>
      <c r="P106" s="16"/>
      <c r="Q106" s="16"/>
      <c r="R106" s="16"/>
      <c r="S106" s="16"/>
      <c r="T106" s="16"/>
      <c r="U106" s="16"/>
    </row>
    <row r="107" spans="1:21" x14ac:dyDescent="0.25">
      <c r="A107" s="13"/>
      <c r="B107" s="13"/>
      <c r="C107" s="20"/>
      <c r="D107" s="13"/>
      <c r="E107" s="13"/>
      <c r="F107" s="13"/>
      <c r="G107" s="13"/>
      <c r="H107" s="13"/>
      <c r="I107" s="13"/>
      <c r="J107" s="13"/>
      <c r="K107" s="13"/>
      <c r="L107" s="13"/>
      <c r="M107" s="13"/>
      <c r="N107" s="16"/>
      <c r="O107" s="16"/>
      <c r="P107" s="16"/>
      <c r="Q107" s="16"/>
      <c r="R107" s="16"/>
      <c r="S107" s="16"/>
      <c r="T107" s="16"/>
      <c r="U107" s="16"/>
    </row>
    <row r="108" spans="1:21" x14ac:dyDescent="0.25">
      <c r="A108" s="13"/>
      <c r="B108" s="13"/>
      <c r="C108" s="20"/>
      <c r="D108" s="13"/>
      <c r="E108" s="13"/>
      <c r="F108" s="13"/>
      <c r="G108" s="13"/>
      <c r="H108" s="13"/>
      <c r="I108" s="13"/>
      <c r="J108" s="13"/>
      <c r="K108" s="13"/>
      <c r="L108" s="13"/>
      <c r="M108" s="13"/>
      <c r="N108" s="16"/>
      <c r="O108" s="16"/>
      <c r="P108" s="16"/>
      <c r="Q108" s="16"/>
      <c r="R108" s="16"/>
      <c r="S108" s="16"/>
      <c r="T108" s="16"/>
      <c r="U108" s="16"/>
    </row>
    <row r="109" spans="1:21" x14ac:dyDescent="0.25">
      <c r="A109" s="13"/>
      <c r="B109" s="13"/>
      <c r="C109" s="20"/>
      <c r="D109" s="13"/>
      <c r="E109" s="13"/>
      <c r="F109" s="13"/>
      <c r="G109" s="13"/>
      <c r="H109" s="13"/>
      <c r="I109" s="13"/>
      <c r="J109" s="13"/>
      <c r="K109" s="13"/>
      <c r="L109" s="13"/>
      <c r="M109" s="13"/>
      <c r="N109" s="16"/>
      <c r="O109" s="16"/>
      <c r="P109" s="16"/>
      <c r="Q109" s="16"/>
      <c r="R109" s="16"/>
      <c r="S109" s="16"/>
      <c r="T109" s="16"/>
      <c r="U109" s="16"/>
    </row>
    <row r="110" spans="1:21" x14ac:dyDescent="0.25">
      <c r="A110" s="13"/>
      <c r="B110" s="13"/>
      <c r="C110" s="20"/>
      <c r="D110" s="13"/>
      <c r="E110" s="13"/>
      <c r="F110" s="13"/>
      <c r="G110" s="13"/>
      <c r="H110" s="13"/>
      <c r="I110" s="13"/>
      <c r="J110" s="13"/>
      <c r="K110" s="13"/>
      <c r="L110" s="13"/>
      <c r="M110" s="13"/>
      <c r="N110" s="16"/>
      <c r="O110" s="16"/>
      <c r="P110" s="16"/>
      <c r="Q110" s="16"/>
      <c r="R110" s="16"/>
      <c r="S110" s="16"/>
      <c r="T110" s="16"/>
      <c r="U110" s="16"/>
    </row>
    <row r="111" spans="1:21" x14ac:dyDescent="0.25">
      <c r="A111" s="13"/>
      <c r="B111" s="13"/>
      <c r="C111" s="20"/>
      <c r="D111" s="13"/>
      <c r="E111" s="13"/>
      <c r="F111" s="13"/>
      <c r="G111" s="13"/>
      <c r="H111" s="13"/>
      <c r="I111" s="13"/>
      <c r="J111" s="13"/>
      <c r="K111" s="13"/>
      <c r="L111" s="13"/>
      <c r="M111" s="13"/>
      <c r="N111" s="16"/>
      <c r="O111" s="16"/>
      <c r="P111" s="16"/>
      <c r="Q111" s="16"/>
      <c r="R111" s="16"/>
      <c r="S111" s="16"/>
      <c r="T111" s="16"/>
      <c r="U111" s="16"/>
    </row>
    <row r="112" spans="1:21" x14ac:dyDescent="0.25">
      <c r="A112" s="13"/>
      <c r="B112" s="13"/>
      <c r="C112" s="20"/>
      <c r="D112" s="13"/>
      <c r="E112" s="13"/>
      <c r="F112" s="13"/>
      <c r="G112" s="13"/>
      <c r="H112" s="13"/>
      <c r="I112" s="13"/>
      <c r="J112" s="13"/>
      <c r="K112" s="13"/>
      <c r="L112" s="13"/>
      <c r="M112" s="13"/>
      <c r="N112" s="16"/>
      <c r="O112" s="16"/>
      <c r="P112" s="16"/>
      <c r="Q112" s="16"/>
      <c r="R112" s="16"/>
      <c r="S112" s="16"/>
      <c r="T112" s="16"/>
      <c r="U112" s="16"/>
    </row>
    <row r="113" spans="1:21" x14ac:dyDescent="0.25">
      <c r="A113" s="13"/>
      <c r="B113" s="13"/>
      <c r="C113" s="20"/>
      <c r="D113" s="13"/>
      <c r="E113" s="13"/>
      <c r="F113" s="13"/>
      <c r="G113" s="13"/>
      <c r="H113" s="13"/>
      <c r="I113" s="13"/>
      <c r="J113" s="13"/>
      <c r="K113" s="13"/>
      <c r="L113" s="13"/>
      <c r="M113" s="13"/>
      <c r="N113" s="16"/>
      <c r="O113" s="16"/>
      <c r="P113" s="16"/>
      <c r="Q113" s="16"/>
      <c r="R113" s="16"/>
      <c r="S113" s="16"/>
      <c r="T113" s="16"/>
      <c r="U113" s="16"/>
    </row>
    <row r="114" spans="1:21" x14ac:dyDescent="0.25">
      <c r="A114" s="13"/>
      <c r="B114" s="13"/>
      <c r="C114" s="20"/>
      <c r="D114" s="13"/>
      <c r="E114" s="13"/>
      <c r="F114" s="13"/>
      <c r="G114" s="13"/>
      <c r="H114" s="13"/>
      <c r="I114" s="13"/>
      <c r="J114" s="13"/>
      <c r="K114" s="13"/>
      <c r="L114" s="13"/>
      <c r="M114" s="13"/>
      <c r="N114" s="16"/>
      <c r="O114" s="16"/>
      <c r="P114" s="16"/>
      <c r="Q114" s="16"/>
      <c r="R114" s="16"/>
      <c r="S114" s="16"/>
      <c r="T114" s="16"/>
      <c r="U114" s="16"/>
    </row>
    <row r="115" spans="1:21" x14ac:dyDescent="0.25">
      <c r="A115" s="13"/>
      <c r="B115" s="13"/>
      <c r="C115" s="20"/>
      <c r="D115" s="13"/>
      <c r="E115" s="13"/>
      <c r="F115" s="13"/>
      <c r="G115" s="13"/>
      <c r="H115" s="13"/>
      <c r="I115" s="13"/>
      <c r="J115" s="13"/>
      <c r="K115" s="13"/>
      <c r="L115" s="13"/>
      <c r="M115" s="13"/>
      <c r="N115" s="16"/>
      <c r="O115" s="16"/>
      <c r="P115" s="16"/>
      <c r="Q115" s="16"/>
      <c r="R115" s="16"/>
      <c r="S115" s="16"/>
      <c r="T115" s="16"/>
      <c r="U115" s="16"/>
    </row>
    <row r="116" spans="1:21" x14ac:dyDescent="0.25">
      <c r="A116" s="13"/>
      <c r="B116" s="13"/>
      <c r="C116" s="20"/>
      <c r="D116" s="13"/>
      <c r="E116" s="13"/>
      <c r="F116" s="13"/>
      <c r="G116" s="13"/>
      <c r="H116" s="13"/>
      <c r="I116" s="13"/>
      <c r="J116" s="13"/>
      <c r="K116" s="13"/>
      <c r="L116" s="13"/>
      <c r="M116" s="13"/>
      <c r="N116" s="16"/>
      <c r="O116" s="16"/>
      <c r="P116" s="16"/>
      <c r="Q116" s="16"/>
      <c r="R116" s="16"/>
      <c r="S116" s="16"/>
      <c r="T116" s="16"/>
      <c r="U116" s="16"/>
    </row>
    <row r="117" spans="1:21" x14ac:dyDescent="0.25">
      <c r="A117" s="13"/>
      <c r="B117" s="13"/>
      <c r="C117" s="20"/>
      <c r="D117" s="13"/>
      <c r="E117" s="13"/>
      <c r="F117" s="13"/>
      <c r="G117" s="13"/>
      <c r="H117" s="13"/>
      <c r="I117" s="13"/>
      <c r="J117" s="13"/>
      <c r="K117" s="13"/>
      <c r="L117" s="13"/>
      <c r="M117" s="13"/>
      <c r="N117" s="16"/>
      <c r="O117" s="16"/>
      <c r="P117" s="16"/>
      <c r="Q117" s="16"/>
      <c r="R117" s="16"/>
      <c r="S117" s="16"/>
      <c r="T117" s="16"/>
      <c r="U117" s="16"/>
    </row>
    <row r="118" spans="1:21" x14ac:dyDescent="0.25">
      <c r="A118" s="13"/>
      <c r="B118" s="13"/>
      <c r="C118" s="20"/>
      <c r="D118" s="13"/>
      <c r="E118" s="13"/>
      <c r="F118" s="13"/>
      <c r="G118" s="13"/>
      <c r="H118" s="13"/>
      <c r="I118" s="13"/>
      <c r="J118" s="13"/>
      <c r="K118" s="13"/>
      <c r="L118" s="13"/>
      <c r="M118" s="13"/>
      <c r="N118" s="16"/>
      <c r="O118" s="16"/>
      <c r="P118" s="16"/>
      <c r="Q118" s="16"/>
      <c r="R118" s="16"/>
      <c r="S118" s="16"/>
      <c r="T118" s="16"/>
      <c r="U118" s="16"/>
    </row>
    <row r="119" spans="1:21" x14ac:dyDescent="0.25">
      <c r="A119" s="13"/>
      <c r="B119" s="13"/>
      <c r="C119" s="20"/>
      <c r="D119" s="13"/>
      <c r="E119" s="13"/>
      <c r="F119" s="13"/>
      <c r="G119" s="13"/>
      <c r="H119" s="13"/>
      <c r="I119" s="13"/>
      <c r="J119" s="13"/>
      <c r="K119" s="13"/>
      <c r="L119" s="13"/>
      <c r="M119" s="13"/>
      <c r="N119" s="16"/>
      <c r="O119" s="16"/>
      <c r="P119" s="16"/>
      <c r="Q119" s="16"/>
      <c r="R119" s="16"/>
      <c r="S119" s="16"/>
      <c r="T119" s="16"/>
      <c r="U119" s="16"/>
    </row>
    <row r="120" spans="1:21" x14ac:dyDescent="0.25">
      <c r="C120" s="20"/>
      <c r="D120" s="13"/>
      <c r="E120" s="13"/>
      <c r="F120" s="13"/>
      <c r="G120" s="13"/>
      <c r="H120" s="13"/>
      <c r="I120" s="13"/>
      <c r="J120" s="13"/>
      <c r="K120" s="13"/>
      <c r="L120" s="13"/>
      <c r="M120" s="13"/>
      <c r="N120" s="16"/>
    </row>
    <row r="121" spans="1:21" x14ac:dyDescent="0.25">
      <c r="C121" s="20"/>
      <c r="D121" s="13"/>
      <c r="E121" s="13"/>
      <c r="F121" s="13"/>
      <c r="G121" s="13"/>
      <c r="H121" s="13"/>
      <c r="I121" s="13"/>
      <c r="J121" s="13"/>
      <c r="K121" s="13"/>
      <c r="L121" s="13"/>
      <c r="M121" s="13"/>
      <c r="N121" s="16"/>
    </row>
    <row r="122" spans="1:21" x14ac:dyDescent="0.25">
      <c r="C122" s="20"/>
      <c r="D122" s="13"/>
      <c r="E122" s="13"/>
      <c r="F122" s="13"/>
      <c r="G122" s="13"/>
      <c r="H122" s="13"/>
      <c r="I122" s="13"/>
      <c r="J122" s="13"/>
      <c r="K122" s="13"/>
      <c r="L122" s="13"/>
      <c r="M122" s="13"/>
      <c r="N122" s="16"/>
    </row>
    <row r="123" spans="1:21" x14ac:dyDescent="0.25">
      <c r="C123" s="20"/>
      <c r="D123" s="13"/>
      <c r="E123" s="13"/>
      <c r="F123" s="13"/>
      <c r="G123" s="13"/>
      <c r="H123" s="13"/>
      <c r="I123" s="13"/>
      <c r="J123" s="13"/>
      <c r="K123" s="13"/>
      <c r="L123" s="13"/>
      <c r="M123" s="13"/>
      <c r="N123" s="16"/>
    </row>
  </sheetData>
  <mergeCells count="130">
    <mergeCell ref="V36:V37"/>
    <mergeCell ref="A30:A33"/>
    <mergeCell ref="B30:B33"/>
    <mergeCell ref="T30:T33"/>
    <mergeCell ref="A34:A39"/>
    <mergeCell ref="B34:B39"/>
    <mergeCell ref="T34:T39"/>
    <mergeCell ref="A40:A45"/>
    <mergeCell ref="B40:B41"/>
    <mergeCell ref="T40:T41"/>
    <mergeCell ref="B42:B45"/>
    <mergeCell ref="T42:T45"/>
    <mergeCell ref="C36:C37"/>
    <mergeCell ref="D36:D37"/>
    <mergeCell ref="D38:D39"/>
    <mergeCell ref="D30:D31"/>
    <mergeCell ref="C30:C31"/>
    <mergeCell ref="V40:V41"/>
    <mergeCell ref="C40:C41"/>
    <mergeCell ref="D40:D41"/>
    <mergeCell ref="U40:U41"/>
    <mergeCell ref="U30:U31"/>
    <mergeCell ref="C32:C33"/>
    <mergeCell ref="U32:U33"/>
    <mergeCell ref="X24:X25"/>
    <mergeCell ref="D26:D27"/>
    <mergeCell ref="V26:V27"/>
    <mergeCell ref="C28:C29"/>
    <mergeCell ref="D28:D29"/>
    <mergeCell ref="V28:V29"/>
    <mergeCell ref="A46:A49"/>
    <mergeCell ref="B46:B49"/>
    <mergeCell ref="T46:T49"/>
    <mergeCell ref="V30:V31"/>
    <mergeCell ref="D32:D33"/>
    <mergeCell ref="V32:V33"/>
    <mergeCell ref="V34:V35"/>
    <mergeCell ref="U26:U27"/>
    <mergeCell ref="U24:U25"/>
    <mergeCell ref="V38:V39"/>
    <mergeCell ref="U34:U35"/>
    <mergeCell ref="U36:U37"/>
    <mergeCell ref="C38:C39"/>
    <mergeCell ref="U38:U39"/>
    <mergeCell ref="U46:U47"/>
    <mergeCell ref="C48:C49"/>
    <mergeCell ref="U48:U49"/>
    <mergeCell ref="D34:D35"/>
    <mergeCell ref="A8:A11"/>
    <mergeCell ref="B8:B9"/>
    <mergeCell ref="T8:T9"/>
    <mergeCell ref="B10:B11"/>
    <mergeCell ref="T10:T11"/>
    <mergeCell ref="B20:B21"/>
    <mergeCell ref="T20:T21"/>
    <mergeCell ref="D14:D15"/>
    <mergeCell ref="D24:D25"/>
    <mergeCell ref="D8:D9"/>
    <mergeCell ref="E8:E9"/>
    <mergeCell ref="B22:B23"/>
    <mergeCell ref="A12:A21"/>
    <mergeCell ref="B12:B17"/>
    <mergeCell ref="T12:T17"/>
    <mergeCell ref="B18:B19"/>
    <mergeCell ref="T18:T19"/>
    <mergeCell ref="A22:A29"/>
    <mergeCell ref="B24:B29"/>
    <mergeCell ref="T24:T29"/>
    <mergeCell ref="C26:C27"/>
    <mergeCell ref="C24:C25"/>
    <mergeCell ref="T6:U6"/>
    <mergeCell ref="A1:B4"/>
    <mergeCell ref="C1:V1"/>
    <mergeCell ref="C2:V2"/>
    <mergeCell ref="D3:V3"/>
    <mergeCell ref="D4:V4"/>
    <mergeCell ref="V6:V7"/>
    <mergeCell ref="C6:C7"/>
    <mergeCell ref="D6:E6"/>
    <mergeCell ref="F6:S6"/>
    <mergeCell ref="B6:B7"/>
    <mergeCell ref="V8:V9"/>
    <mergeCell ref="D10:D11"/>
    <mergeCell ref="V10:V11"/>
    <mergeCell ref="C12:C13"/>
    <mergeCell ref="D12:D13"/>
    <mergeCell ref="V12:V13"/>
    <mergeCell ref="C8:C9"/>
    <mergeCell ref="U8:U9"/>
    <mergeCell ref="U28:U29"/>
    <mergeCell ref="V14:V15"/>
    <mergeCell ref="D16:D17"/>
    <mergeCell ref="V16:V17"/>
    <mergeCell ref="D18:D19"/>
    <mergeCell ref="V18:V19"/>
    <mergeCell ref="D20:D21"/>
    <mergeCell ref="V20:V21"/>
    <mergeCell ref="C22:C23"/>
    <mergeCell ref="D22:D23"/>
    <mergeCell ref="U22:U23"/>
    <mergeCell ref="V22:V23"/>
    <mergeCell ref="C20:C21"/>
    <mergeCell ref="U20:U21"/>
    <mergeCell ref="T22:T23"/>
    <mergeCell ref="V24:V25"/>
    <mergeCell ref="D46:D47"/>
    <mergeCell ref="C46:C47"/>
    <mergeCell ref="D42:D43"/>
    <mergeCell ref="U42:U43"/>
    <mergeCell ref="V42:V43"/>
    <mergeCell ref="D44:D45"/>
    <mergeCell ref="U44:U45"/>
    <mergeCell ref="A51:V53"/>
    <mergeCell ref="V44:V45"/>
    <mergeCell ref="C42:C43"/>
    <mergeCell ref="C44:C45"/>
    <mergeCell ref="V46:V47"/>
    <mergeCell ref="D48:D49"/>
    <mergeCell ref="V48:V49"/>
    <mergeCell ref="A50:S50"/>
    <mergeCell ref="C34:C35"/>
    <mergeCell ref="U12:U13"/>
    <mergeCell ref="C10:C11"/>
    <mergeCell ref="U10:U11"/>
    <mergeCell ref="C14:C15"/>
    <mergeCell ref="U14:U15"/>
    <mergeCell ref="C16:C17"/>
    <mergeCell ref="U16:U17"/>
    <mergeCell ref="C18:C19"/>
    <mergeCell ref="U18:U19"/>
  </mergeCells>
  <printOptions horizontalCentered="1" verticalCentered="1"/>
  <pageMargins left="0" right="0" top="0.55118110236220474" bottom="0" header="0.31496062992125984" footer="0"/>
  <pageSetup scale="4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03"/>
  <sheetViews>
    <sheetView tabSelected="1" view="pageBreakPreview" topLeftCell="B1" zoomScale="70" zoomScaleNormal="70" zoomScaleSheetLayoutView="70" workbookViewId="0">
      <selection activeCell="E13" sqref="E13"/>
    </sheetView>
  </sheetViews>
  <sheetFormatPr baseColWidth="10" defaultRowHeight="15" x14ac:dyDescent="0.25"/>
  <cols>
    <col min="2" max="2" width="26" customWidth="1"/>
    <col min="3" max="3" width="19.85546875" customWidth="1"/>
    <col min="4" max="4" width="15.5703125" customWidth="1"/>
    <col min="5" max="5" width="19.7109375" customWidth="1"/>
    <col min="6" max="6" width="17.28515625" customWidth="1"/>
    <col min="7" max="7" width="16.85546875" customWidth="1"/>
    <col min="8" max="8" width="19.42578125" customWidth="1"/>
    <col min="9" max="9" width="16.85546875" customWidth="1"/>
    <col min="10" max="10" width="17.140625" customWidth="1"/>
    <col min="11" max="11" width="16.7109375" customWidth="1"/>
    <col min="12" max="13" width="16.5703125" customWidth="1"/>
    <col min="14" max="14" width="10.42578125" customWidth="1"/>
    <col min="15" max="15" width="18.5703125" customWidth="1"/>
    <col min="16" max="16" width="22.28515625" customWidth="1"/>
    <col min="17" max="17" width="13.5703125" customWidth="1"/>
    <col min="18" max="18" width="13.42578125" customWidth="1"/>
    <col min="19" max="19" width="15.5703125" bestFit="1" customWidth="1"/>
    <col min="20" max="20" width="18.42578125" bestFit="1" customWidth="1"/>
    <col min="21" max="21" width="14.5703125" bestFit="1" customWidth="1"/>
    <col min="22" max="22" width="11.5703125" style="177" bestFit="1" customWidth="1"/>
    <col min="23" max="23" width="11.42578125" style="177"/>
    <col min="256" max="257" width="29.42578125" customWidth="1"/>
    <col min="258" max="260" width="25.28515625" customWidth="1"/>
    <col min="261" max="261" width="16.7109375" bestFit="1" customWidth="1"/>
    <col min="262" max="262" width="25.28515625" customWidth="1"/>
    <col min="263" max="263" width="21.7109375" customWidth="1"/>
    <col min="264" max="264" width="25.85546875" customWidth="1"/>
    <col min="265" max="265" width="0" hidden="1" customWidth="1"/>
    <col min="266" max="266" width="25.85546875" customWidth="1"/>
    <col min="267" max="267" width="17.28515625" customWidth="1"/>
    <col min="268" max="268" width="14.7109375" customWidth="1"/>
    <col min="269" max="269" width="15.28515625" customWidth="1"/>
    <col min="270" max="270" width="12.85546875" customWidth="1"/>
    <col min="271" max="271" width="13.5703125" customWidth="1"/>
    <col min="272" max="272" width="17.5703125" customWidth="1"/>
    <col min="273" max="273" width="13.5703125" customWidth="1"/>
    <col min="274" max="274" width="13.42578125" customWidth="1"/>
    <col min="275" max="275" width="15.5703125" bestFit="1" customWidth="1"/>
    <col min="276" max="276" width="18.42578125" bestFit="1" customWidth="1"/>
    <col min="277" max="277" width="14.5703125" bestFit="1" customWidth="1"/>
    <col min="278" max="278" width="11.5703125" bestFit="1" customWidth="1"/>
    <col min="512" max="513" width="29.42578125" customWidth="1"/>
    <col min="514" max="516" width="25.28515625" customWidth="1"/>
    <col min="517" max="517" width="16.7109375" bestFit="1" customWidth="1"/>
    <col min="518" max="518" width="25.28515625" customWidth="1"/>
    <col min="519" max="519" width="21.7109375" customWidth="1"/>
    <col min="520" max="520" width="25.85546875" customWidth="1"/>
    <col min="521" max="521" width="0" hidden="1" customWidth="1"/>
    <col min="522" max="522" width="25.85546875" customWidth="1"/>
    <col min="523" max="523" width="17.28515625" customWidth="1"/>
    <col min="524" max="524" width="14.7109375" customWidth="1"/>
    <col min="525" max="525" width="15.28515625" customWidth="1"/>
    <col min="526" max="526" width="12.85546875" customWidth="1"/>
    <col min="527" max="527" width="13.5703125" customWidth="1"/>
    <col min="528" max="528" width="17.5703125" customWidth="1"/>
    <col min="529" max="529" width="13.5703125" customWidth="1"/>
    <col min="530" max="530" width="13.42578125" customWidth="1"/>
    <col min="531" max="531" width="15.5703125" bestFit="1" customWidth="1"/>
    <col min="532" max="532" width="18.42578125" bestFit="1" customWidth="1"/>
    <col min="533" max="533" width="14.5703125" bestFit="1" customWidth="1"/>
    <col min="534" max="534" width="11.5703125" bestFit="1" customWidth="1"/>
    <col min="768" max="769" width="29.42578125" customWidth="1"/>
    <col min="770" max="772" width="25.28515625" customWidth="1"/>
    <col min="773" max="773" width="16.7109375" bestFit="1" customWidth="1"/>
    <col min="774" max="774" width="25.28515625" customWidth="1"/>
    <col min="775" max="775" width="21.7109375" customWidth="1"/>
    <col min="776" max="776" width="25.85546875" customWidth="1"/>
    <col min="777" max="777" width="0" hidden="1" customWidth="1"/>
    <col min="778" max="778" width="25.85546875" customWidth="1"/>
    <col min="779" max="779" width="17.28515625" customWidth="1"/>
    <col min="780" max="780" width="14.7109375" customWidth="1"/>
    <col min="781" max="781" width="15.28515625" customWidth="1"/>
    <col min="782" max="782" width="12.85546875" customWidth="1"/>
    <col min="783" max="783" width="13.5703125" customWidth="1"/>
    <col min="784" max="784" width="17.5703125" customWidth="1"/>
    <col min="785" max="785" width="13.5703125" customWidth="1"/>
    <col min="786" max="786" width="13.42578125" customWidth="1"/>
    <col min="787" max="787" width="15.5703125" bestFit="1" customWidth="1"/>
    <col min="788" max="788" width="18.42578125" bestFit="1" customWidth="1"/>
    <col min="789" max="789" width="14.5703125" bestFit="1" customWidth="1"/>
    <col min="790" max="790" width="11.5703125" bestFit="1" customWidth="1"/>
    <col min="1024" max="1025" width="29.42578125" customWidth="1"/>
    <col min="1026" max="1028" width="25.28515625" customWidth="1"/>
    <col min="1029" max="1029" width="16.7109375" bestFit="1" customWidth="1"/>
    <col min="1030" max="1030" width="25.28515625" customWidth="1"/>
    <col min="1031" max="1031" width="21.7109375" customWidth="1"/>
    <col min="1032" max="1032" width="25.85546875" customWidth="1"/>
    <col min="1033" max="1033" width="0" hidden="1" customWidth="1"/>
    <col min="1034" max="1034" width="25.85546875" customWidth="1"/>
    <col min="1035" max="1035" width="17.28515625" customWidth="1"/>
    <col min="1036" max="1036" width="14.7109375" customWidth="1"/>
    <col min="1037" max="1037" width="15.28515625" customWidth="1"/>
    <col min="1038" max="1038" width="12.85546875" customWidth="1"/>
    <col min="1039" max="1039" width="13.5703125" customWidth="1"/>
    <col min="1040" max="1040" width="17.5703125" customWidth="1"/>
    <col min="1041" max="1041" width="13.5703125" customWidth="1"/>
    <col min="1042" max="1042" width="13.42578125" customWidth="1"/>
    <col min="1043" max="1043" width="15.5703125" bestFit="1" customWidth="1"/>
    <col min="1044" max="1044" width="18.42578125" bestFit="1" customWidth="1"/>
    <col min="1045" max="1045" width="14.5703125" bestFit="1" customWidth="1"/>
    <col min="1046" max="1046" width="11.5703125" bestFit="1" customWidth="1"/>
    <col min="1280" max="1281" width="29.42578125" customWidth="1"/>
    <col min="1282" max="1284" width="25.28515625" customWidth="1"/>
    <col min="1285" max="1285" width="16.7109375" bestFit="1" customWidth="1"/>
    <col min="1286" max="1286" width="25.28515625" customWidth="1"/>
    <col min="1287" max="1287" width="21.7109375" customWidth="1"/>
    <col min="1288" max="1288" width="25.85546875" customWidth="1"/>
    <col min="1289" max="1289" width="0" hidden="1" customWidth="1"/>
    <col min="1290" max="1290" width="25.85546875" customWidth="1"/>
    <col min="1291" max="1291" width="17.28515625" customWidth="1"/>
    <col min="1292" max="1292" width="14.7109375" customWidth="1"/>
    <col min="1293" max="1293" width="15.28515625" customWidth="1"/>
    <col min="1294" max="1294" width="12.85546875" customWidth="1"/>
    <col min="1295" max="1295" width="13.5703125" customWidth="1"/>
    <col min="1296" max="1296" width="17.5703125" customWidth="1"/>
    <col min="1297" max="1297" width="13.5703125" customWidth="1"/>
    <col min="1298" max="1298" width="13.42578125" customWidth="1"/>
    <col min="1299" max="1299" width="15.5703125" bestFit="1" customWidth="1"/>
    <col min="1300" max="1300" width="18.42578125" bestFit="1" customWidth="1"/>
    <col min="1301" max="1301" width="14.5703125" bestFit="1" customWidth="1"/>
    <col min="1302" max="1302" width="11.5703125" bestFit="1" customWidth="1"/>
    <col min="1536" max="1537" width="29.42578125" customWidth="1"/>
    <col min="1538" max="1540" width="25.28515625" customWidth="1"/>
    <col min="1541" max="1541" width="16.7109375" bestFit="1" customWidth="1"/>
    <col min="1542" max="1542" width="25.28515625" customWidth="1"/>
    <col min="1543" max="1543" width="21.7109375" customWidth="1"/>
    <col min="1544" max="1544" width="25.85546875" customWidth="1"/>
    <col min="1545" max="1545" width="0" hidden="1" customWidth="1"/>
    <col min="1546" max="1546" width="25.85546875" customWidth="1"/>
    <col min="1547" max="1547" width="17.28515625" customWidth="1"/>
    <col min="1548" max="1548" width="14.7109375" customWidth="1"/>
    <col min="1549" max="1549" width="15.28515625" customWidth="1"/>
    <col min="1550" max="1550" width="12.85546875" customWidth="1"/>
    <col min="1551" max="1551" width="13.5703125" customWidth="1"/>
    <col min="1552" max="1552" width="17.5703125" customWidth="1"/>
    <col min="1553" max="1553" width="13.5703125" customWidth="1"/>
    <col min="1554" max="1554" width="13.42578125" customWidth="1"/>
    <col min="1555" max="1555" width="15.5703125" bestFit="1" customWidth="1"/>
    <col min="1556" max="1556" width="18.42578125" bestFit="1" customWidth="1"/>
    <col min="1557" max="1557" width="14.5703125" bestFit="1" customWidth="1"/>
    <col min="1558" max="1558" width="11.5703125" bestFit="1" customWidth="1"/>
    <col min="1792" max="1793" width="29.42578125" customWidth="1"/>
    <col min="1794" max="1796" width="25.28515625" customWidth="1"/>
    <col min="1797" max="1797" width="16.7109375" bestFit="1" customWidth="1"/>
    <col min="1798" max="1798" width="25.28515625" customWidth="1"/>
    <col min="1799" max="1799" width="21.7109375" customWidth="1"/>
    <col min="1800" max="1800" width="25.85546875" customWidth="1"/>
    <col min="1801" max="1801" width="0" hidden="1" customWidth="1"/>
    <col min="1802" max="1802" width="25.85546875" customWidth="1"/>
    <col min="1803" max="1803" width="17.28515625" customWidth="1"/>
    <col min="1804" max="1804" width="14.7109375" customWidth="1"/>
    <col min="1805" max="1805" width="15.28515625" customWidth="1"/>
    <col min="1806" max="1806" width="12.85546875" customWidth="1"/>
    <col min="1807" max="1807" width="13.5703125" customWidth="1"/>
    <col min="1808" max="1808" width="17.5703125" customWidth="1"/>
    <col min="1809" max="1809" width="13.5703125" customWidth="1"/>
    <col min="1810" max="1810" width="13.42578125" customWidth="1"/>
    <col min="1811" max="1811" width="15.5703125" bestFit="1" customWidth="1"/>
    <col min="1812" max="1812" width="18.42578125" bestFit="1" customWidth="1"/>
    <col min="1813" max="1813" width="14.5703125" bestFit="1" customWidth="1"/>
    <col min="1814" max="1814" width="11.5703125" bestFit="1" customWidth="1"/>
    <col min="2048" max="2049" width="29.42578125" customWidth="1"/>
    <col min="2050" max="2052" width="25.28515625" customWidth="1"/>
    <col min="2053" max="2053" width="16.7109375" bestFit="1" customWidth="1"/>
    <col min="2054" max="2054" width="25.28515625" customWidth="1"/>
    <col min="2055" max="2055" width="21.7109375" customWidth="1"/>
    <col min="2056" max="2056" width="25.85546875" customWidth="1"/>
    <col min="2057" max="2057" width="0" hidden="1" customWidth="1"/>
    <col min="2058" max="2058" width="25.85546875" customWidth="1"/>
    <col min="2059" max="2059" width="17.28515625" customWidth="1"/>
    <col min="2060" max="2060" width="14.7109375" customWidth="1"/>
    <col min="2061" max="2061" width="15.28515625" customWidth="1"/>
    <col min="2062" max="2062" width="12.85546875" customWidth="1"/>
    <col min="2063" max="2063" width="13.5703125" customWidth="1"/>
    <col min="2064" max="2064" width="17.5703125" customWidth="1"/>
    <col min="2065" max="2065" width="13.5703125" customWidth="1"/>
    <col min="2066" max="2066" width="13.42578125" customWidth="1"/>
    <col min="2067" max="2067" width="15.5703125" bestFit="1" customWidth="1"/>
    <col min="2068" max="2068" width="18.42578125" bestFit="1" customWidth="1"/>
    <col min="2069" max="2069" width="14.5703125" bestFit="1" customWidth="1"/>
    <col min="2070" max="2070" width="11.5703125" bestFit="1" customWidth="1"/>
    <col min="2304" max="2305" width="29.42578125" customWidth="1"/>
    <col min="2306" max="2308" width="25.28515625" customWidth="1"/>
    <col min="2309" max="2309" width="16.7109375" bestFit="1" customWidth="1"/>
    <col min="2310" max="2310" width="25.28515625" customWidth="1"/>
    <col min="2311" max="2311" width="21.7109375" customWidth="1"/>
    <col min="2312" max="2312" width="25.85546875" customWidth="1"/>
    <col min="2313" max="2313" width="0" hidden="1" customWidth="1"/>
    <col min="2314" max="2314" width="25.85546875" customWidth="1"/>
    <col min="2315" max="2315" width="17.28515625" customWidth="1"/>
    <col min="2316" max="2316" width="14.7109375" customWidth="1"/>
    <col min="2317" max="2317" width="15.28515625" customWidth="1"/>
    <col min="2318" max="2318" width="12.85546875" customWidth="1"/>
    <col min="2319" max="2319" width="13.5703125" customWidth="1"/>
    <col min="2320" max="2320" width="17.5703125" customWidth="1"/>
    <col min="2321" max="2321" width="13.5703125" customWidth="1"/>
    <col min="2322" max="2322" width="13.42578125" customWidth="1"/>
    <col min="2323" max="2323" width="15.5703125" bestFit="1" customWidth="1"/>
    <col min="2324" max="2324" width="18.42578125" bestFit="1" customWidth="1"/>
    <col min="2325" max="2325" width="14.5703125" bestFit="1" customWidth="1"/>
    <col min="2326" max="2326" width="11.5703125" bestFit="1" customWidth="1"/>
    <col min="2560" max="2561" width="29.42578125" customWidth="1"/>
    <col min="2562" max="2564" width="25.28515625" customWidth="1"/>
    <col min="2565" max="2565" width="16.7109375" bestFit="1" customWidth="1"/>
    <col min="2566" max="2566" width="25.28515625" customWidth="1"/>
    <col min="2567" max="2567" width="21.7109375" customWidth="1"/>
    <col min="2568" max="2568" width="25.85546875" customWidth="1"/>
    <col min="2569" max="2569" width="0" hidden="1" customWidth="1"/>
    <col min="2570" max="2570" width="25.85546875" customWidth="1"/>
    <col min="2571" max="2571" width="17.28515625" customWidth="1"/>
    <col min="2572" max="2572" width="14.7109375" customWidth="1"/>
    <col min="2573" max="2573" width="15.28515625" customWidth="1"/>
    <col min="2574" max="2574" width="12.85546875" customWidth="1"/>
    <col min="2575" max="2575" width="13.5703125" customWidth="1"/>
    <col min="2576" max="2576" width="17.5703125" customWidth="1"/>
    <col min="2577" max="2577" width="13.5703125" customWidth="1"/>
    <col min="2578" max="2578" width="13.42578125" customWidth="1"/>
    <col min="2579" max="2579" width="15.5703125" bestFit="1" customWidth="1"/>
    <col min="2580" max="2580" width="18.42578125" bestFit="1" customWidth="1"/>
    <col min="2581" max="2581" width="14.5703125" bestFit="1" customWidth="1"/>
    <col min="2582" max="2582" width="11.5703125" bestFit="1" customWidth="1"/>
    <col min="2816" max="2817" width="29.42578125" customWidth="1"/>
    <col min="2818" max="2820" width="25.28515625" customWidth="1"/>
    <col min="2821" max="2821" width="16.7109375" bestFit="1" customWidth="1"/>
    <col min="2822" max="2822" width="25.28515625" customWidth="1"/>
    <col min="2823" max="2823" width="21.7109375" customWidth="1"/>
    <col min="2824" max="2824" width="25.85546875" customWidth="1"/>
    <col min="2825" max="2825" width="0" hidden="1" customWidth="1"/>
    <col min="2826" max="2826" width="25.85546875" customWidth="1"/>
    <col min="2827" max="2827" width="17.28515625" customWidth="1"/>
    <col min="2828" max="2828" width="14.7109375" customWidth="1"/>
    <col min="2829" max="2829" width="15.28515625" customWidth="1"/>
    <col min="2830" max="2830" width="12.85546875" customWidth="1"/>
    <col min="2831" max="2831" width="13.5703125" customWidth="1"/>
    <col min="2832" max="2832" width="17.5703125" customWidth="1"/>
    <col min="2833" max="2833" width="13.5703125" customWidth="1"/>
    <col min="2834" max="2834" width="13.42578125" customWidth="1"/>
    <col min="2835" max="2835" width="15.5703125" bestFit="1" customWidth="1"/>
    <col min="2836" max="2836" width="18.42578125" bestFit="1" customWidth="1"/>
    <col min="2837" max="2837" width="14.5703125" bestFit="1" customWidth="1"/>
    <col min="2838" max="2838" width="11.5703125" bestFit="1" customWidth="1"/>
    <col min="3072" max="3073" width="29.42578125" customWidth="1"/>
    <col min="3074" max="3076" width="25.28515625" customWidth="1"/>
    <col min="3077" max="3077" width="16.7109375" bestFit="1" customWidth="1"/>
    <col min="3078" max="3078" width="25.28515625" customWidth="1"/>
    <col min="3079" max="3079" width="21.7109375" customWidth="1"/>
    <col min="3080" max="3080" width="25.85546875" customWidth="1"/>
    <col min="3081" max="3081" width="0" hidden="1" customWidth="1"/>
    <col min="3082" max="3082" width="25.85546875" customWidth="1"/>
    <col min="3083" max="3083" width="17.28515625" customWidth="1"/>
    <col min="3084" max="3084" width="14.7109375" customWidth="1"/>
    <col min="3085" max="3085" width="15.28515625" customWidth="1"/>
    <col min="3086" max="3086" width="12.85546875" customWidth="1"/>
    <col min="3087" max="3087" width="13.5703125" customWidth="1"/>
    <col min="3088" max="3088" width="17.5703125" customWidth="1"/>
    <col min="3089" max="3089" width="13.5703125" customWidth="1"/>
    <col min="3090" max="3090" width="13.42578125" customWidth="1"/>
    <col min="3091" max="3091" width="15.5703125" bestFit="1" customWidth="1"/>
    <col min="3092" max="3092" width="18.42578125" bestFit="1" customWidth="1"/>
    <col min="3093" max="3093" width="14.5703125" bestFit="1" customWidth="1"/>
    <col min="3094" max="3094" width="11.5703125" bestFit="1" customWidth="1"/>
    <col min="3328" max="3329" width="29.42578125" customWidth="1"/>
    <col min="3330" max="3332" width="25.28515625" customWidth="1"/>
    <col min="3333" max="3333" width="16.7109375" bestFit="1" customWidth="1"/>
    <col min="3334" max="3334" width="25.28515625" customWidth="1"/>
    <col min="3335" max="3335" width="21.7109375" customWidth="1"/>
    <col min="3336" max="3336" width="25.85546875" customWidth="1"/>
    <col min="3337" max="3337" width="0" hidden="1" customWidth="1"/>
    <col min="3338" max="3338" width="25.85546875" customWidth="1"/>
    <col min="3339" max="3339" width="17.28515625" customWidth="1"/>
    <col min="3340" max="3340" width="14.7109375" customWidth="1"/>
    <col min="3341" max="3341" width="15.28515625" customWidth="1"/>
    <col min="3342" max="3342" width="12.85546875" customWidth="1"/>
    <col min="3343" max="3343" width="13.5703125" customWidth="1"/>
    <col min="3344" max="3344" width="17.5703125" customWidth="1"/>
    <col min="3345" max="3345" width="13.5703125" customWidth="1"/>
    <col min="3346" max="3346" width="13.42578125" customWidth="1"/>
    <col min="3347" max="3347" width="15.5703125" bestFit="1" customWidth="1"/>
    <col min="3348" max="3348" width="18.42578125" bestFit="1" customWidth="1"/>
    <col min="3349" max="3349" width="14.5703125" bestFit="1" customWidth="1"/>
    <col min="3350" max="3350" width="11.5703125" bestFit="1" customWidth="1"/>
    <col min="3584" max="3585" width="29.42578125" customWidth="1"/>
    <col min="3586" max="3588" width="25.28515625" customWidth="1"/>
    <col min="3589" max="3589" width="16.7109375" bestFit="1" customWidth="1"/>
    <col min="3590" max="3590" width="25.28515625" customWidth="1"/>
    <col min="3591" max="3591" width="21.7109375" customWidth="1"/>
    <col min="3592" max="3592" width="25.85546875" customWidth="1"/>
    <col min="3593" max="3593" width="0" hidden="1" customWidth="1"/>
    <col min="3594" max="3594" width="25.85546875" customWidth="1"/>
    <col min="3595" max="3595" width="17.28515625" customWidth="1"/>
    <col min="3596" max="3596" width="14.7109375" customWidth="1"/>
    <col min="3597" max="3597" width="15.28515625" customWidth="1"/>
    <col min="3598" max="3598" width="12.85546875" customWidth="1"/>
    <col min="3599" max="3599" width="13.5703125" customWidth="1"/>
    <col min="3600" max="3600" width="17.5703125" customWidth="1"/>
    <col min="3601" max="3601" width="13.5703125" customWidth="1"/>
    <col min="3602" max="3602" width="13.42578125" customWidth="1"/>
    <col min="3603" max="3603" width="15.5703125" bestFit="1" customWidth="1"/>
    <col min="3604" max="3604" width="18.42578125" bestFit="1" customWidth="1"/>
    <col min="3605" max="3605" width="14.5703125" bestFit="1" customWidth="1"/>
    <col min="3606" max="3606" width="11.5703125" bestFit="1" customWidth="1"/>
    <col min="3840" max="3841" width="29.42578125" customWidth="1"/>
    <col min="3842" max="3844" width="25.28515625" customWidth="1"/>
    <col min="3845" max="3845" width="16.7109375" bestFit="1" customWidth="1"/>
    <col min="3846" max="3846" width="25.28515625" customWidth="1"/>
    <col min="3847" max="3847" width="21.7109375" customWidth="1"/>
    <col min="3848" max="3848" width="25.85546875" customWidth="1"/>
    <col min="3849" max="3849" width="0" hidden="1" customWidth="1"/>
    <col min="3850" max="3850" width="25.85546875" customWidth="1"/>
    <col min="3851" max="3851" width="17.28515625" customWidth="1"/>
    <col min="3852" max="3852" width="14.7109375" customWidth="1"/>
    <col min="3853" max="3853" width="15.28515625" customWidth="1"/>
    <col min="3854" max="3854" width="12.85546875" customWidth="1"/>
    <col min="3855" max="3855" width="13.5703125" customWidth="1"/>
    <col min="3856" max="3856" width="17.5703125" customWidth="1"/>
    <col min="3857" max="3857" width="13.5703125" customWidth="1"/>
    <col min="3858" max="3858" width="13.42578125" customWidth="1"/>
    <col min="3859" max="3859" width="15.5703125" bestFit="1" customWidth="1"/>
    <col min="3860" max="3860" width="18.42578125" bestFit="1" customWidth="1"/>
    <col min="3861" max="3861" width="14.5703125" bestFit="1" customWidth="1"/>
    <col min="3862" max="3862" width="11.5703125" bestFit="1" customWidth="1"/>
    <col min="4096" max="4097" width="29.42578125" customWidth="1"/>
    <col min="4098" max="4100" width="25.28515625" customWidth="1"/>
    <col min="4101" max="4101" width="16.7109375" bestFit="1" customWidth="1"/>
    <col min="4102" max="4102" width="25.28515625" customWidth="1"/>
    <col min="4103" max="4103" width="21.7109375" customWidth="1"/>
    <col min="4104" max="4104" width="25.85546875" customWidth="1"/>
    <col min="4105" max="4105" width="0" hidden="1" customWidth="1"/>
    <col min="4106" max="4106" width="25.85546875" customWidth="1"/>
    <col min="4107" max="4107" width="17.28515625" customWidth="1"/>
    <col min="4108" max="4108" width="14.7109375" customWidth="1"/>
    <col min="4109" max="4109" width="15.28515625" customWidth="1"/>
    <col min="4110" max="4110" width="12.85546875" customWidth="1"/>
    <col min="4111" max="4111" width="13.5703125" customWidth="1"/>
    <col min="4112" max="4112" width="17.5703125" customWidth="1"/>
    <col min="4113" max="4113" width="13.5703125" customWidth="1"/>
    <col min="4114" max="4114" width="13.42578125" customWidth="1"/>
    <col min="4115" max="4115" width="15.5703125" bestFit="1" customWidth="1"/>
    <col min="4116" max="4116" width="18.42578125" bestFit="1" customWidth="1"/>
    <col min="4117" max="4117" width="14.5703125" bestFit="1" customWidth="1"/>
    <col min="4118" max="4118" width="11.5703125" bestFit="1" customWidth="1"/>
    <col min="4352" max="4353" width="29.42578125" customWidth="1"/>
    <col min="4354" max="4356" width="25.28515625" customWidth="1"/>
    <col min="4357" max="4357" width="16.7109375" bestFit="1" customWidth="1"/>
    <col min="4358" max="4358" width="25.28515625" customWidth="1"/>
    <col min="4359" max="4359" width="21.7109375" customWidth="1"/>
    <col min="4360" max="4360" width="25.85546875" customWidth="1"/>
    <col min="4361" max="4361" width="0" hidden="1" customWidth="1"/>
    <col min="4362" max="4362" width="25.85546875" customWidth="1"/>
    <col min="4363" max="4363" width="17.28515625" customWidth="1"/>
    <col min="4364" max="4364" width="14.7109375" customWidth="1"/>
    <col min="4365" max="4365" width="15.28515625" customWidth="1"/>
    <col min="4366" max="4366" width="12.85546875" customWidth="1"/>
    <col min="4367" max="4367" width="13.5703125" customWidth="1"/>
    <col min="4368" max="4368" width="17.5703125" customWidth="1"/>
    <col min="4369" max="4369" width="13.5703125" customWidth="1"/>
    <col min="4370" max="4370" width="13.42578125" customWidth="1"/>
    <col min="4371" max="4371" width="15.5703125" bestFit="1" customWidth="1"/>
    <col min="4372" max="4372" width="18.42578125" bestFit="1" customWidth="1"/>
    <col min="4373" max="4373" width="14.5703125" bestFit="1" customWidth="1"/>
    <col min="4374" max="4374" width="11.5703125" bestFit="1" customWidth="1"/>
    <col min="4608" max="4609" width="29.42578125" customWidth="1"/>
    <col min="4610" max="4612" width="25.28515625" customWidth="1"/>
    <col min="4613" max="4613" width="16.7109375" bestFit="1" customWidth="1"/>
    <col min="4614" max="4614" width="25.28515625" customWidth="1"/>
    <col min="4615" max="4615" width="21.7109375" customWidth="1"/>
    <col min="4616" max="4616" width="25.85546875" customWidth="1"/>
    <col min="4617" max="4617" width="0" hidden="1" customWidth="1"/>
    <col min="4618" max="4618" width="25.85546875" customWidth="1"/>
    <col min="4619" max="4619" width="17.28515625" customWidth="1"/>
    <col min="4620" max="4620" width="14.7109375" customWidth="1"/>
    <col min="4621" max="4621" width="15.28515625" customWidth="1"/>
    <col min="4622" max="4622" width="12.85546875" customWidth="1"/>
    <col min="4623" max="4623" width="13.5703125" customWidth="1"/>
    <col min="4624" max="4624" width="17.5703125" customWidth="1"/>
    <col min="4625" max="4625" width="13.5703125" customWidth="1"/>
    <col min="4626" max="4626" width="13.42578125" customWidth="1"/>
    <col min="4627" max="4627" width="15.5703125" bestFit="1" customWidth="1"/>
    <col min="4628" max="4628" width="18.42578125" bestFit="1" customWidth="1"/>
    <col min="4629" max="4629" width="14.5703125" bestFit="1" customWidth="1"/>
    <col min="4630" max="4630" width="11.5703125" bestFit="1" customWidth="1"/>
    <col min="4864" max="4865" width="29.42578125" customWidth="1"/>
    <col min="4866" max="4868" width="25.28515625" customWidth="1"/>
    <col min="4869" max="4869" width="16.7109375" bestFit="1" customWidth="1"/>
    <col min="4870" max="4870" width="25.28515625" customWidth="1"/>
    <col min="4871" max="4871" width="21.7109375" customWidth="1"/>
    <col min="4872" max="4872" width="25.85546875" customWidth="1"/>
    <col min="4873" max="4873" width="0" hidden="1" customWidth="1"/>
    <col min="4874" max="4874" width="25.85546875" customWidth="1"/>
    <col min="4875" max="4875" width="17.28515625" customWidth="1"/>
    <col min="4876" max="4876" width="14.7109375" customWidth="1"/>
    <col min="4877" max="4877" width="15.28515625" customWidth="1"/>
    <col min="4878" max="4878" width="12.85546875" customWidth="1"/>
    <col min="4879" max="4879" width="13.5703125" customWidth="1"/>
    <col min="4880" max="4880" width="17.5703125" customWidth="1"/>
    <col min="4881" max="4881" width="13.5703125" customWidth="1"/>
    <col min="4882" max="4882" width="13.42578125" customWidth="1"/>
    <col min="4883" max="4883" width="15.5703125" bestFit="1" customWidth="1"/>
    <col min="4884" max="4884" width="18.42578125" bestFit="1" customWidth="1"/>
    <col min="4885" max="4885" width="14.5703125" bestFit="1" customWidth="1"/>
    <col min="4886" max="4886" width="11.5703125" bestFit="1" customWidth="1"/>
    <col min="5120" max="5121" width="29.42578125" customWidth="1"/>
    <col min="5122" max="5124" width="25.28515625" customWidth="1"/>
    <col min="5125" max="5125" width="16.7109375" bestFit="1" customWidth="1"/>
    <col min="5126" max="5126" width="25.28515625" customWidth="1"/>
    <col min="5127" max="5127" width="21.7109375" customWidth="1"/>
    <col min="5128" max="5128" width="25.85546875" customWidth="1"/>
    <col min="5129" max="5129" width="0" hidden="1" customWidth="1"/>
    <col min="5130" max="5130" width="25.85546875" customWidth="1"/>
    <col min="5131" max="5131" width="17.28515625" customWidth="1"/>
    <col min="5132" max="5132" width="14.7109375" customWidth="1"/>
    <col min="5133" max="5133" width="15.28515625" customWidth="1"/>
    <col min="5134" max="5134" width="12.85546875" customWidth="1"/>
    <col min="5135" max="5135" width="13.5703125" customWidth="1"/>
    <col min="5136" max="5136" width="17.5703125" customWidth="1"/>
    <col min="5137" max="5137" width="13.5703125" customWidth="1"/>
    <col min="5138" max="5138" width="13.42578125" customWidth="1"/>
    <col min="5139" max="5139" width="15.5703125" bestFit="1" customWidth="1"/>
    <col min="5140" max="5140" width="18.42578125" bestFit="1" customWidth="1"/>
    <col min="5141" max="5141" width="14.5703125" bestFit="1" customWidth="1"/>
    <col min="5142" max="5142" width="11.5703125" bestFit="1" customWidth="1"/>
    <col min="5376" max="5377" width="29.42578125" customWidth="1"/>
    <col min="5378" max="5380" width="25.28515625" customWidth="1"/>
    <col min="5381" max="5381" width="16.7109375" bestFit="1" customWidth="1"/>
    <col min="5382" max="5382" width="25.28515625" customWidth="1"/>
    <col min="5383" max="5383" width="21.7109375" customWidth="1"/>
    <col min="5384" max="5384" width="25.85546875" customWidth="1"/>
    <col min="5385" max="5385" width="0" hidden="1" customWidth="1"/>
    <col min="5386" max="5386" width="25.85546875" customWidth="1"/>
    <col min="5387" max="5387" width="17.28515625" customWidth="1"/>
    <col min="5388" max="5388" width="14.7109375" customWidth="1"/>
    <col min="5389" max="5389" width="15.28515625" customWidth="1"/>
    <col min="5390" max="5390" width="12.85546875" customWidth="1"/>
    <col min="5391" max="5391" width="13.5703125" customWidth="1"/>
    <col min="5392" max="5392" width="17.5703125" customWidth="1"/>
    <col min="5393" max="5393" width="13.5703125" customWidth="1"/>
    <col min="5394" max="5394" width="13.42578125" customWidth="1"/>
    <col min="5395" max="5395" width="15.5703125" bestFit="1" customWidth="1"/>
    <col min="5396" max="5396" width="18.42578125" bestFit="1" customWidth="1"/>
    <col min="5397" max="5397" width="14.5703125" bestFit="1" customWidth="1"/>
    <col min="5398" max="5398" width="11.5703125" bestFit="1" customWidth="1"/>
    <col min="5632" max="5633" width="29.42578125" customWidth="1"/>
    <col min="5634" max="5636" width="25.28515625" customWidth="1"/>
    <col min="5637" max="5637" width="16.7109375" bestFit="1" customWidth="1"/>
    <col min="5638" max="5638" width="25.28515625" customWidth="1"/>
    <col min="5639" max="5639" width="21.7109375" customWidth="1"/>
    <col min="5640" max="5640" width="25.85546875" customWidth="1"/>
    <col min="5641" max="5641" width="0" hidden="1" customWidth="1"/>
    <col min="5642" max="5642" width="25.85546875" customWidth="1"/>
    <col min="5643" max="5643" width="17.28515625" customWidth="1"/>
    <col min="5644" max="5644" width="14.7109375" customWidth="1"/>
    <col min="5645" max="5645" width="15.28515625" customWidth="1"/>
    <col min="5646" max="5646" width="12.85546875" customWidth="1"/>
    <col min="5647" max="5647" width="13.5703125" customWidth="1"/>
    <col min="5648" max="5648" width="17.5703125" customWidth="1"/>
    <col min="5649" max="5649" width="13.5703125" customWidth="1"/>
    <col min="5650" max="5650" width="13.42578125" customWidth="1"/>
    <col min="5651" max="5651" width="15.5703125" bestFit="1" customWidth="1"/>
    <col min="5652" max="5652" width="18.42578125" bestFit="1" customWidth="1"/>
    <col min="5653" max="5653" width="14.5703125" bestFit="1" customWidth="1"/>
    <col min="5654" max="5654" width="11.5703125" bestFit="1" customWidth="1"/>
    <col min="5888" max="5889" width="29.42578125" customWidth="1"/>
    <col min="5890" max="5892" width="25.28515625" customWidth="1"/>
    <col min="5893" max="5893" width="16.7109375" bestFit="1" customWidth="1"/>
    <col min="5894" max="5894" width="25.28515625" customWidth="1"/>
    <col min="5895" max="5895" width="21.7109375" customWidth="1"/>
    <col min="5896" max="5896" width="25.85546875" customWidth="1"/>
    <col min="5897" max="5897" width="0" hidden="1" customWidth="1"/>
    <col min="5898" max="5898" width="25.85546875" customWidth="1"/>
    <col min="5899" max="5899" width="17.28515625" customWidth="1"/>
    <col min="5900" max="5900" width="14.7109375" customWidth="1"/>
    <col min="5901" max="5901" width="15.28515625" customWidth="1"/>
    <col min="5902" max="5902" width="12.85546875" customWidth="1"/>
    <col min="5903" max="5903" width="13.5703125" customWidth="1"/>
    <col min="5904" max="5904" width="17.5703125" customWidth="1"/>
    <col min="5905" max="5905" width="13.5703125" customWidth="1"/>
    <col min="5906" max="5906" width="13.42578125" customWidth="1"/>
    <col min="5907" max="5907" width="15.5703125" bestFit="1" customWidth="1"/>
    <col min="5908" max="5908" width="18.42578125" bestFit="1" customWidth="1"/>
    <col min="5909" max="5909" width="14.5703125" bestFit="1" customWidth="1"/>
    <col min="5910" max="5910" width="11.5703125" bestFit="1" customWidth="1"/>
    <col min="6144" max="6145" width="29.42578125" customWidth="1"/>
    <col min="6146" max="6148" width="25.28515625" customWidth="1"/>
    <col min="6149" max="6149" width="16.7109375" bestFit="1" customWidth="1"/>
    <col min="6150" max="6150" width="25.28515625" customWidth="1"/>
    <col min="6151" max="6151" width="21.7109375" customWidth="1"/>
    <col min="6152" max="6152" width="25.85546875" customWidth="1"/>
    <col min="6153" max="6153" width="0" hidden="1" customWidth="1"/>
    <col min="6154" max="6154" width="25.85546875" customWidth="1"/>
    <col min="6155" max="6155" width="17.28515625" customWidth="1"/>
    <col min="6156" max="6156" width="14.7109375" customWidth="1"/>
    <col min="6157" max="6157" width="15.28515625" customWidth="1"/>
    <col min="6158" max="6158" width="12.85546875" customWidth="1"/>
    <col min="6159" max="6159" width="13.5703125" customWidth="1"/>
    <col min="6160" max="6160" width="17.5703125" customWidth="1"/>
    <col min="6161" max="6161" width="13.5703125" customWidth="1"/>
    <col min="6162" max="6162" width="13.42578125" customWidth="1"/>
    <col min="6163" max="6163" width="15.5703125" bestFit="1" customWidth="1"/>
    <col min="6164" max="6164" width="18.42578125" bestFit="1" customWidth="1"/>
    <col min="6165" max="6165" width="14.5703125" bestFit="1" customWidth="1"/>
    <col min="6166" max="6166" width="11.5703125" bestFit="1" customWidth="1"/>
    <col min="6400" max="6401" width="29.42578125" customWidth="1"/>
    <col min="6402" max="6404" width="25.28515625" customWidth="1"/>
    <col min="6405" max="6405" width="16.7109375" bestFit="1" customWidth="1"/>
    <col min="6406" max="6406" width="25.28515625" customWidth="1"/>
    <col min="6407" max="6407" width="21.7109375" customWidth="1"/>
    <col min="6408" max="6408" width="25.85546875" customWidth="1"/>
    <col min="6409" max="6409" width="0" hidden="1" customWidth="1"/>
    <col min="6410" max="6410" width="25.85546875" customWidth="1"/>
    <col min="6411" max="6411" width="17.28515625" customWidth="1"/>
    <col min="6412" max="6412" width="14.7109375" customWidth="1"/>
    <col min="6413" max="6413" width="15.28515625" customWidth="1"/>
    <col min="6414" max="6414" width="12.85546875" customWidth="1"/>
    <col min="6415" max="6415" width="13.5703125" customWidth="1"/>
    <col min="6416" max="6416" width="17.5703125" customWidth="1"/>
    <col min="6417" max="6417" width="13.5703125" customWidth="1"/>
    <col min="6418" max="6418" width="13.42578125" customWidth="1"/>
    <col min="6419" max="6419" width="15.5703125" bestFit="1" customWidth="1"/>
    <col min="6420" max="6420" width="18.42578125" bestFit="1" customWidth="1"/>
    <col min="6421" max="6421" width="14.5703125" bestFit="1" customWidth="1"/>
    <col min="6422" max="6422" width="11.5703125" bestFit="1" customWidth="1"/>
    <col min="6656" max="6657" width="29.42578125" customWidth="1"/>
    <col min="6658" max="6660" width="25.28515625" customWidth="1"/>
    <col min="6661" max="6661" width="16.7109375" bestFit="1" customWidth="1"/>
    <col min="6662" max="6662" width="25.28515625" customWidth="1"/>
    <col min="6663" max="6663" width="21.7109375" customWidth="1"/>
    <col min="6664" max="6664" width="25.85546875" customWidth="1"/>
    <col min="6665" max="6665" width="0" hidden="1" customWidth="1"/>
    <col min="6666" max="6666" width="25.85546875" customWidth="1"/>
    <col min="6667" max="6667" width="17.28515625" customWidth="1"/>
    <col min="6668" max="6668" width="14.7109375" customWidth="1"/>
    <col min="6669" max="6669" width="15.28515625" customWidth="1"/>
    <col min="6670" max="6670" width="12.85546875" customWidth="1"/>
    <col min="6671" max="6671" width="13.5703125" customWidth="1"/>
    <col min="6672" max="6672" width="17.5703125" customWidth="1"/>
    <col min="6673" max="6673" width="13.5703125" customWidth="1"/>
    <col min="6674" max="6674" width="13.42578125" customWidth="1"/>
    <col min="6675" max="6675" width="15.5703125" bestFit="1" customWidth="1"/>
    <col min="6676" max="6676" width="18.42578125" bestFit="1" customWidth="1"/>
    <col min="6677" max="6677" width="14.5703125" bestFit="1" customWidth="1"/>
    <col min="6678" max="6678" width="11.5703125" bestFit="1" customWidth="1"/>
    <col min="6912" max="6913" width="29.42578125" customWidth="1"/>
    <col min="6914" max="6916" width="25.28515625" customWidth="1"/>
    <col min="6917" max="6917" width="16.7109375" bestFit="1" customWidth="1"/>
    <col min="6918" max="6918" width="25.28515625" customWidth="1"/>
    <col min="6919" max="6919" width="21.7109375" customWidth="1"/>
    <col min="6920" max="6920" width="25.85546875" customWidth="1"/>
    <col min="6921" max="6921" width="0" hidden="1" customWidth="1"/>
    <col min="6922" max="6922" width="25.85546875" customWidth="1"/>
    <col min="6923" max="6923" width="17.28515625" customWidth="1"/>
    <col min="6924" max="6924" width="14.7109375" customWidth="1"/>
    <col min="6925" max="6925" width="15.28515625" customWidth="1"/>
    <col min="6926" max="6926" width="12.85546875" customWidth="1"/>
    <col min="6927" max="6927" width="13.5703125" customWidth="1"/>
    <col min="6928" max="6928" width="17.5703125" customWidth="1"/>
    <col min="6929" max="6929" width="13.5703125" customWidth="1"/>
    <col min="6930" max="6930" width="13.42578125" customWidth="1"/>
    <col min="6931" max="6931" width="15.5703125" bestFit="1" customWidth="1"/>
    <col min="6932" max="6932" width="18.42578125" bestFit="1" customWidth="1"/>
    <col min="6933" max="6933" width="14.5703125" bestFit="1" customWidth="1"/>
    <col min="6934" max="6934" width="11.5703125" bestFit="1" customWidth="1"/>
    <col min="7168" max="7169" width="29.42578125" customWidth="1"/>
    <col min="7170" max="7172" width="25.28515625" customWidth="1"/>
    <col min="7173" max="7173" width="16.7109375" bestFit="1" customWidth="1"/>
    <col min="7174" max="7174" width="25.28515625" customWidth="1"/>
    <col min="7175" max="7175" width="21.7109375" customWidth="1"/>
    <col min="7176" max="7176" width="25.85546875" customWidth="1"/>
    <col min="7177" max="7177" width="0" hidden="1" customWidth="1"/>
    <col min="7178" max="7178" width="25.85546875" customWidth="1"/>
    <col min="7179" max="7179" width="17.28515625" customWidth="1"/>
    <col min="7180" max="7180" width="14.7109375" customWidth="1"/>
    <col min="7181" max="7181" width="15.28515625" customWidth="1"/>
    <col min="7182" max="7182" width="12.85546875" customWidth="1"/>
    <col min="7183" max="7183" width="13.5703125" customWidth="1"/>
    <col min="7184" max="7184" width="17.5703125" customWidth="1"/>
    <col min="7185" max="7185" width="13.5703125" customWidth="1"/>
    <col min="7186" max="7186" width="13.42578125" customWidth="1"/>
    <col min="7187" max="7187" width="15.5703125" bestFit="1" customWidth="1"/>
    <col min="7188" max="7188" width="18.42578125" bestFit="1" customWidth="1"/>
    <col min="7189" max="7189" width="14.5703125" bestFit="1" customWidth="1"/>
    <col min="7190" max="7190" width="11.5703125" bestFit="1" customWidth="1"/>
    <col min="7424" max="7425" width="29.42578125" customWidth="1"/>
    <col min="7426" max="7428" width="25.28515625" customWidth="1"/>
    <col min="7429" max="7429" width="16.7109375" bestFit="1" customWidth="1"/>
    <col min="7430" max="7430" width="25.28515625" customWidth="1"/>
    <col min="7431" max="7431" width="21.7109375" customWidth="1"/>
    <col min="7432" max="7432" width="25.85546875" customWidth="1"/>
    <col min="7433" max="7433" width="0" hidden="1" customWidth="1"/>
    <col min="7434" max="7434" width="25.85546875" customWidth="1"/>
    <col min="7435" max="7435" width="17.28515625" customWidth="1"/>
    <col min="7436" max="7436" width="14.7109375" customWidth="1"/>
    <col min="7437" max="7437" width="15.28515625" customWidth="1"/>
    <col min="7438" max="7438" width="12.85546875" customWidth="1"/>
    <col min="7439" max="7439" width="13.5703125" customWidth="1"/>
    <col min="7440" max="7440" width="17.5703125" customWidth="1"/>
    <col min="7441" max="7441" width="13.5703125" customWidth="1"/>
    <col min="7442" max="7442" width="13.42578125" customWidth="1"/>
    <col min="7443" max="7443" width="15.5703125" bestFit="1" customWidth="1"/>
    <col min="7444" max="7444" width="18.42578125" bestFit="1" customWidth="1"/>
    <col min="7445" max="7445" width="14.5703125" bestFit="1" customWidth="1"/>
    <col min="7446" max="7446" width="11.5703125" bestFit="1" customWidth="1"/>
    <col min="7680" max="7681" width="29.42578125" customWidth="1"/>
    <col min="7682" max="7684" width="25.28515625" customWidth="1"/>
    <col min="7685" max="7685" width="16.7109375" bestFit="1" customWidth="1"/>
    <col min="7686" max="7686" width="25.28515625" customWidth="1"/>
    <col min="7687" max="7687" width="21.7109375" customWidth="1"/>
    <col min="7688" max="7688" width="25.85546875" customWidth="1"/>
    <col min="7689" max="7689" width="0" hidden="1" customWidth="1"/>
    <col min="7690" max="7690" width="25.85546875" customWidth="1"/>
    <col min="7691" max="7691" width="17.28515625" customWidth="1"/>
    <col min="7692" max="7692" width="14.7109375" customWidth="1"/>
    <col min="7693" max="7693" width="15.28515625" customWidth="1"/>
    <col min="7694" max="7694" width="12.85546875" customWidth="1"/>
    <col min="7695" max="7695" width="13.5703125" customWidth="1"/>
    <col min="7696" max="7696" width="17.5703125" customWidth="1"/>
    <col min="7697" max="7697" width="13.5703125" customWidth="1"/>
    <col min="7698" max="7698" width="13.42578125" customWidth="1"/>
    <col min="7699" max="7699" width="15.5703125" bestFit="1" customWidth="1"/>
    <col min="7700" max="7700" width="18.42578125" bestFit="1" customWidth="1"/>
    <col min="7701" max="7701" width="14.5703125" bestFit="1" customWidth="1"/>
    <col min="7702" max="7702" width="11.5703125" bestFit="1" customWidth="1"/>
    <col min="7936" max="7937" width="29.42578125" customWidth="1"/>
    <col min="7938" max="7940" width="25.28515625" customWidth="1"/>
    <col min="7941" max="7941" width="16.7109375" bestFit="1" customWidth="1"/>
    <col min="7942" max="7942" width="25.28515625" customWidth="1"/>
    <col min="7943" max="7943" width="21.7109375" customWidth="1"/>
    <col min="7944" max="7944" width="25.85546875" customWidth="1"/>
    <col min="7945" max="7945" width="0" hidden="1" customWidth="1"/>
    <col min="7946" max="7946" width="25.85546875" customWidth="1"/>
    <col min="7947" max="7947" width="17.28515625" customWidth="1"/>
    <col min="7948" max="7948" width="14.7109375" customWidth="1"/>
    <col min="7949" max="7949" width="15.28515625" customWidth="1"/>
    <col min="7950" max="7950" width="12.85546875" customWidth="1"/>
    <col min="7951" max="7951" width="13.5703125" customWidth="1"/>
    <col min="7952" max="7952" width="17.5703125" customWidth="1"/>
    <col min="7953" max="7953" width="13.5703125" customWidth="1"/>
    <col min="7954" max="7954" width="13.42578125" customWidth="1"/>
    <col min="7955" max="7955" width="15.5703125" bestFit="1" customWidth="1"/>
    <col min="7956" max="7956" width="18.42578125" bestFit="1" customWidth="1"/>
    <col min="7957" max="7957" width="14.5703125" bestFit="1" customWidth="1"/>
    <col min="7958" max="7958" width="11.5703125" bestFit="1" customWidth="1"/>
    <col min="8192" max="8193" width="29.42578125" customWidth="1"/>
    <col min="8194" max="8196" width="25.28515625" customWidth="1"/>
    <col min="8197" max="8197" width="16.7109375" bestFit="1" customWidth="1"/>
    <col min="8198" max="8198" width="25.28515625" customWidth="1"/>
    <col min="8199" max="8199" width="21.7109375" customWidth="1"/>
    <col min="8200" max="8200" width="25.85546875" customWidth="1"/>
    <col min="8201" max="8201" width="0" hidden="1" customWidth="1"/>
    <col min="8202" max="8202" width="25.85546875" customWidth="1"/>
    <col min="8203" max="8203" width="17.28515625" customWidth="1"/>
    <col min="8204" max="8204" width="14.7109375" customWidth="1"/>
    <col min="8205" max="8205" width="15.28515625" customWidth="1"/>
    <col min="8206" max="8206" width="12.85546875" customWidth="1"/>
    <col min="8207" max="8207" width="13.5703125" customWidth="1"/>
    <col min="8208" max="8208" width="17.5703125" customWidth="1"/>
    <col min="8209" max="8209" width="13.5703125" customWidth="1"/>
    <col min="8210" max="8210" width="13.42578125" customWidth="1"/>
    <col min="8211" max="8211" width="15.5703125" bestFit="1" customWidth="1"/>
    <col min="8212" max="8212" width="18.42578125" bestFit="1" customWidth="1"/>
    <col min="8213" max="8213" width="14.5703125" bestFit="1" customWidth="1"/>
    <col min="8214" max="8214" width="11.5703125" bestFit="1" customWidth="1"/>
    <col min="8448" max="8449" width="29.42578125" customWidth="1"/>
    <col min="8450" max="8452" width="25.28515625" customWidth="1"/>
    <col min="8453" max="8453" width="16.7109375" bestFit="1" customWidth="1"/>
    <col min="8454" max="8454" width="25.28515625" customWidth="1"/>
    <col min="8455" max="8455" width="21.7109375" customWidth="1"/>
    <col min="8456" max="8456" width="25.85546875" customWidth="1"/>
    <col min="8457" max="8457" width="0" hidden="1" customWidth="1"/>
    <col min="8458" max="8458" width="25.85546875" customWidth="1"/>
    <col min="8459" max="8459" width="17.28515625" customWidth="1"/>
    <col min="8460" max="8460" width="14.7109375" customWidth="1"/>
    <col min="8461" max="8461" width="15.28515625" customWidth="1"/>
    <col min="8462" max="8462" width="12.85546875" customWidth="1"/>
    <col min="8463" max="8463" width="13.5703125" customWidth="1"/>
    <col min="8464" max="8464" width="17.5703125" customWidth="1"/>
    <col min="8465" max="8465" width="13.5703125" customWidth="1"/>
    <col min="8466" max="8466" width="13.42578125" customWidth="1"/>
    <col min="8467" max="8467" width="15.5703125" bestFit="1" customWidth="1"/>
    <col min="8468" max="8468" width="18.42578125" bestFit="1" customWidth="1"/>
    <col min="8469" max="8469" width="14.5703125" bestFit="1" customWidth="1"/>
    <col min="8470" max="8470" width="11.5703125" bestFit="1" customWidth="1"/>
    <col min="8704" max="8705" width="29.42578125" customWidth="1"/>
    <col min="8706" max="8708" width="25.28515625" customWidth="1"/>
    <col min="8709" max="8709" width="16.7109375" bestFit="1" customWidth="1"/>
    <col min="8710" max="8710" width="25.28515625" customWidth="1"/>
    <col min="8711" max="8711" width="21.7109375" customWidth="1"/>
    <col min="8712" max="8712" width="25.85546875" customWidth="1"/>
    <col min="8713" max="8713" width="0" hidden="1" customWidth="1"/>
    <col min="8714" max="8714" width="25.85546875" customWidth="1"/>
    <col min="8715" max="8715" width="17.28515625" customWidth="1"/>
    <col min="8716" max="8716" width="14.7109375" customWidth="1"/>
    <col min="8717" max="8717" width="15.28515625" customWidth="1"/>
    <col min="8718" max="8718" width="12.85546875" customWidth="1"/>
    <col min="8719" max="8719" width="13.5703125" customWidth="1"/>
    <col min="8720" max="8720" width="17.5703125" customWidth="1"/>
    <col min="8721" max="8721" width="13.5703125" customWidth="1"/>
    <col min="8722" max="8722" width="13.42578125" customWidth="1"/>
    <col min="8723" max="8723" width="15.5703125" bestFit="1" customWidth="1"/>
    <col min="8724" max="8724" width="18.42578125" bestFit="1" customWidth="1"/>
    <col min="8725" max="8725" width="14.5703125" bestFit="1" customWidth="1"/>
    <col min="8726" max="8726" width="11.5703125" bestFit="1" customWidth="1"/>
    <col min="8960" max="8961" width="29.42578125" customWidth="1"/>
    <col min="8962" max="8964" width="25.28515625" customWidth="1"/>
    <col min="8965" max="8965" width="16.7109375" bestFit="1" customWidth="1"/>
    <col min="8966" max="8966" width="25.28515625" customWidth="1"/>
    <col min="8967" max="8967" width="21.7109375" customWidth="1"/>
    <col min="8968" max="8968" width="25.85546875" customWidth="1"/>
    <col min="8969" max="8969" width="0" hidden="1" customWidth="1"/>
    <col min="8970" max="8970" width="25.85546875" customWidth="1"/>
    <col min="8971" max="8971" width="17.28515625" customWidth="1"/>
    <col min="8972" max="8972" width="14.7109375" customWidth="1"/>
    <col min="8973" max="8973" width="15.28515625" customWidth="1"/>
    <col min="8974" max="8974" width="12.85546875" customWidth="1"/>
    <col min="8975" max="8975" width="13.5703125" customWidth="1"/>
    <col min="8976" max="8976" width="17.5703125" customWidth="1"/>
    <col min="8977" max="8977" width="13.5703125" customWidth="1"/>
    <col min="8978" max="8978" width="13.42578125" customWidth="1"/>
    <col min="8979" max="8979" width="15.5703125" bestFit="1" customWidth="1"/>
    <col min="8980" max="8980" width="18.42578125" bestFit="1" customWidth="1"/>
    <col min="8981" max="8981" width="14.5703125" bestFit="1" customWidth="1"/>
    <col min="8982" max="8982" width="11.5703125" bestFit="1" customWidth="1"/>
    <col min="9216" max="9217" width="29.42578125" customWidth="1"/>
    <col min="9218" max="9220" width="25.28515625" customWidth="1"/>
    <col min="9221" max="9221" width="16.7109375" bestFit="1" customWidth="1"/>
    <col min="9222" max="9222" width="25.28515625" customWidth="1"/>
    <col min="9223" max="9223" width="21.7109375" customWidth="1"/>
    <col min="9224" max="9224" width="25.85546875" customWidth="1"/>
    <col min="9225" max="9225" width="0" hidden="1" customWidth="1"/>
    <col min="9226" max="9226" width="25.85546875" customWidth="1"/>
    <col min="9227" max="9227" width="17.28515625" customWidth="1"/>
    <col min="9228" max="9228" width="14.7109375" customWidth="1"/>
    <col min="9229" max="9229" width="15.28515625" customWidth="1"/>
    <col min="9230" max="9230" width="12.85546875" customWidth="1"/>
    <col min="9231" max="9231" width="13.5703125" customWidth="1"/>
    <col min="9232" max="9232" width="17.5703125" customWidth="1"/>
    <col min="9233" max="9233" width="13.5703125" customWidth="1"/>
    <col min="9234" max="9234" width="13.42578125" customWidth="1"/>
    <col min="9235" max="9235" width="15.5703125" bestFit="1" customWidth="1"/>
    <col min="9236" max="9236" width="18.42578125" bestFit="1" customWidth="1"/>
    <col min="9237" max="9237" width="14.5703125" bestFit="1" customWidth="1"/>
    <col min="9238" max="9238" width="11.5703125" bestFit="1" customWidth="1"/>
    <col min="9472" max="9473" width="29.42578125" customWidth="1"/>
    <col min="9474" max="9476" width="25.28515625" customWidth="1"/>
    <col min="9477" max="9477" width="16.7109375" bestFit="1" customWidth="1"/>
    <col min="9478" max="9478" width="25.28515625" customWidth="1"/>
    <col min="9479" max="9479" width="21.7109375" customWidth="1"/>
    <col min="9480" max="9480" width="25.85546875" customWidth="1"/>
    <col min="9481" max="9481" width="0" hidden="1" customWidth="1"/>
    <col min="9482" max="9482" width="25.85546875" customWidth="1"/>
    <col min="9483" max="9483" width="17.28515625" customWidth="1"/>
    <col min="9484" max="9484" width="14.7109375" customWidth="1"/>
    <col min="9485" max="9485" width="15.28515625" customWidth="1"/>
    <col min="9486" max="9486" width="12.85546875" customWidth="1"/>
    <col min="9487" max="9487" width="13.5703125" customWidth="1"/>
    <col min="9488" max="9488" width="17.5703125" customWidth="1"/>
    <col min="9489" max="9489" width="13.5703125" customWidth="1"/>
    <col min="9490" max="9490" width="13.42578125" customWidth="1"/>
    <col min="9491" max="9491" width="15.5703125" bestFit="1" customWidth="1"/>
    <col min="9492" max="9492" width="18.42578125" bestFit="1" customWidth="1"/>
    <col min="9493" max="9493" width="14.5703125" bestFit="1" customWidth="1"/>
    <col min="9494" max="9494" width="11.5703125" bestFit="1" customWidth="1"/>
    <col min="9728" max="9729" width="29.42578125" customWidth="1"/>
    <col min="9730" max="9732" width="25.28515625" customWidth="1"/>
    <col min="9733" max="9733" width="16.7109375" bestFit="1" customWidth="1"/>
    <col min="9734" max="9734" width="25.28515625" customWidth="1"/>
    <col min="9735" max="9735" width="21.7109375" customWidth="1"/>
    <col min="9736" max="9736" width="25.85546875" customWidth="1"/>
    <col min="9737" max="9737" width="0" hidden="1" customWidth="1"/>
    <col min="9738" max="9738" width="25.85546875" customWidth="1"/>
    <col min="9739" max="9739" width="17.28515625" customWidth="1"/>
    <col min="9740" max="9740" width="14.7109375" customWidth="1"/>
    <col min="9741" max="9741" width="15.28515625" customWidth="1"/>
    <col min="9742" max="9742" width="12.85546875" customWidth="1"/>
    <col min="9743" max="9743" width="13.5703125" customWidth="1"/>
    <col min="9744" max="9744" width="17.5703125" customWidth="1"/>
    <col min="9745" max="9745" width="13.5703125" customWidth="1"/>
    <col min="9746" max="9746" width="13.42578125" customWidth="1"/>
    <col min="9747" max="9747" width="15.5703125" bestFit="1" customWidth="1"/>
    <col min="9748" max="9748" width="18.42578125" bestFit="1" customWidth="1"/>
    <col min="9749" max="9749" width="14.5703125" bestFit="1" customWidth="1"/>
    <col min="9750" max="9750" width="11.5703125" bestFit="1" customWidth="1"/>
    <col min="9984" max="9985" width="29.42578125" customWidth="1"/>
    <col min="9986" max="9988" width="25.28515625" customWidth="1"/>
    <col min="9989" max="9989" width="16.7109375" bestFit="1" customWidth="1"/>
    <col min="9990" max="9990" width="25.28515625" customWidth="1"/>
    <col min="9991" max="9991" width="21.7109375" customWidth="1"/>
    <col min="9992" max="9992" width="25.85546875" customWidth="1"/>
    <col min="9993" max="9993" width="0" hidden="1" customWidth="1"/>
    <col min="9994" max="9994" width="25.85546875" customWidth="1"/>
    <col min="9995" max="9995" width="17.28515625" customWidth="1"/>
    <col min="9996" max="9996" width="14.7109375" customWidth="1"/>
    <col min="9997" max="9997" width="15.28515625" customWidth="1"/>
    <col min="9998" max="9998" width="12.85546875" customWidth="1"/>
    <col min="9999" max="9999" width="13.5703125" customWidth="1"/>
    <col min="10000" max="10000" width="17.5703125" customWidth="1"/>
    <col min="10001" max="10001" width="13.5703125" customWidth="1"/>
    <col min="10002" max="10002" width="13.42578125" customWidth="1"/>
    <col min="10003" max="10003" width="15.5703125" bestFit="1" customWidth="1"/>
    <col min="10004" max="10004" width="18.42578125" bestFit="1" customWidth="1"/>
    <col min="10005" max="10005" width="14.5703125" bestFit="1" customWidth="1"/>
    <col min="10006" max="10006" width="11.5703125" bestFit="1" customWidth="1"/>
    <col min="10240" max="10241" width="29.42578125" customWidth="1"/>
    <col min="10242" max="10244" width="25.28515625" customWidth="1"/>
    <col min="10245" max="10245" width="16.7109375" bestFit="1" customWidth="1"/>
    <col min="10246" max="10246" width="25.28515625" customWidth="1"/>
    <col min="10247" max="10247" width="21.7109375" customWidth="1"/>
    <col min="10248" max="10248" width="25.85546875" customWidth="1"/>
    <col min="10249" max="10249" width="0" hidden="1" customWidth="1"/>
    <col min="10250" max="10250" width="25.85546875" customWidth="1"/>
    <col min="10251" max="10251" width="17.28515625" customWidth="1"/>
    <col min="10252" max="10252" width="14.7109375" customWidth="1"/>
    <col min="10253" max="10253" width="15.28515625" customWidth="1"/>
    <col min="10254" max="10254" width="12.85546875" customWidth="1"/>
    <col min="10255" max="10255" width="13.5703125" customWidth="1"/>
    <col min="10256" max="10256" width="17.5703125" customWidth="1"/>
    <col min="10257" max="10257" width="13.5703125" customWidth="1"/>
    <col min="10258" max="10258" width="13.42578125" customWidth="1"/>
    <col min="10259" max="10259" width="15.5703125" bestFit="1" customWidth="1"/>
    <col min="10260" max="10260" width="18.42578125" bestFit="1" customWidth="1"/>
    <col min="10261" max="10261" width="14.5703125" bestFit="1" customWidth="1"/>
    <col min="10262" max="10262" width="11.5703125" bestFit="1" customWidth="1"/>
    <col min="10496" max="10497" width="29.42578125" customWidth="1"/>
    <col min="10498" max="10500" width="25.28515625" customWidth="1"/>
    <col min="10501" max="10501" width="16.7109375" bestFit="1" customWidth="1"/>
    <col min="10502" max="10502" width="25.28515625" customWidth="1"/>
    <col min="10503" max="10503" width="21.7109375" customWidth="1"/>
    <col min="10504" max="10504" width="25.85546875" customWidth="1"/>
    <col min="10505" max="10505" width="0" hidden="1" customWidth="1"/>
    <col min="10506" max="10506" width="25.85546875" customWidth="1"/>
    <col min="10507" max="10507" width="17.28515625" customWidth="1"/>
    <col min="10508" max="10508" width="14.7109375" customWidth="1"/>
    <col min="10509" max="10509" width="15.28515625" customWidth="1"/>
    <col min="10510" max="10510" width="12.85546875" customWidth="1"/>
    <col min="10511" max="10511" width="13.5703125" customWidth="1"/>
    <col min="10512" max="10512" width="17.5703125" customWidth="1"/>
    <col min="10513" max="10513" width="13.5703125" customWidth="1"/>
    <col min="10514" max="10514" width="13.42578125" customWidth="1"/>
    <col min="10515" max="10515" width="15.5703125" bestFit="1" customWidth="1"/>
    <col min="10516" max="10516" width="18.42578125" bestFit="1" customWidth="1"/>
    <col min="10517" max="10517" width="14.5703125" bestFit="1" customWidth="1"/>
    <col min="10518" max="10518" width="11.5703125" bestFit="1" customWidth="1"/>
    <col min="10752" max="10753" width="29.42578125" customWidth="1"/>
    <col min="10754" max="10756" width="25.28515625" customWidth="1"/>
    <col min="10757" max="10757" width="16.7109375" bestFit="1" customWidth="1"/>
    <col min="10758" max="10758" width="25.28515625" customWidth="1"/>
    <col min="10759" max="10759" width="21.7109375" customWidth="1"/>
    <col min="10760" max="10760" width="25.85546875" customWidth="1"/>
    <col min="10761" max="10761" width="0" hidden="1" customWidth="1"/>
    <col min="10762" max="10762" width="25.85546875" customWidth="1"/>
    <col min="10763" max="10763" width="17.28515625" customWidth="1"/>
    <col min="10764" max="10764" width="14.7109375" customWidth="1"/>
    <col min="10765" max="10765" width="15.28515625" customWidth="1"/>
    <col min="10766" max="10766" width="12.85546875" customWidth="1"/>
    <col min="10767" max="10767" width="13.5703125" customWidth="1"/>
    <col min="10768" max="10768" width="17.5703125" customWidth="1"/>
    <col min="10769" max="10769" width="13.5703125" customWidth="1"/>
    <col min="10770" max="10770" width="13.42578125" customWidth="1"/>
    <col min="10771" max="10771" width="15.5703125" bestFit="1" customWidth="1"/>
    <col min="10772" max="10772" width="18.42578125" bestFit="1" customWidth="1"/>
    <col min="10773" max="10773" width="14.5703125" bestFit="1" customWidth="1"/>
    <col min="10774" max="10774" width="11.5703125" bestFit="1" customWidth="1"/>
    <col min="11008" max="11009" width="29.42578125" customWidth="1"/>
    <col min="11010" max="11012" width="25.28515625" customWidth="1"/>
    <col min="11013" max="11013" width="16.7109375" bestFit="1" customWidth="1"/>
    <col min="11014" max="11014" width="25.28515625" customWidth="1"/>
    <col min="11015" max="11015" width="21.7109375" customWidth="1"/>
    <col min="11016" max="11016" width="25.85546875" customWidth="1"/>
    <col min="11017" max="11017" width="0" hidden="1" customWidth="1"/>
    <col min="11018" max="11018" width="25.85546875" customWidth="1"/>
    <col min="11019" max="11019" width="17.28515625" customWidth="1"/>
    <col min="11020" max="11020" width="14.7109375" customWidth="1"/>
    <col min="11021" max="11021" width="15.28515625" customWidth="1"/>
    <col min="11022" max="11022" width="12.85546875" customWidth="1"/>
    <col min="11023" max="11023" width="13.5703125" customWidth="1"/>
    <col min="11024" max="11024" width="17.5703125" customWidth="1"/>
    <col min="11025" max="11025" width="13.5703125" customWidth="1"/>
    <col min="11026" max="11026" width="13.42578125" customWidth="1"/>
    <col min="11027" max="11027" width="15.5703125" bestFit="1" customWidth="1"/>
    <col min="11028" max="11028" width="18.42578125" bestFit="1" customWidth="1"/>
    <col min="11029" max="11029" width="14.5703125" bestFit="1" customWidth="1"/>
    <col min="11030" max="11030" width="11.5703125" bestFit="1" customWidth="1"/>
    <col min="11264" max="11265" width="29.42578125" customWidth="1"/>
    <col min="11266" max="11268" width="25.28515625" customWidth="1"/>
    <col min="11269" max="11269" width="16.7109375" bestFit="1" customWidth="1"/>
    <col min="11270" max="11270" width="25.28515625" customWidth="1"/>
    <col min="11271" max="11271" width="21.7109375" customWidth="1"/>
    <col min="11272" max="11272" width="25.85546875" customWidth="1"/>
    <col min="11273" max="11273" width="0" hidden="1" customWidth="1"/>
    <col min="11274" max="11274" width="25.85546875" customWidth="1"/>
    <col min="11275" max="11275" width="17.28515625" customWidth="1"/>
    <col min="11276" max="11276" width="14.7109375" customWidth="1"/>
    <col min="11277" max="11277" width="15.28515625" customWidth="1"/>
    <col min="11278" max="11278" width="12.85546875" customWidth="1"/>
    <col min="11279" max="11279" width="13.5703125" customWidth="1"/>
    <col min="11280" max="11280" width="17.5703125" customWidth="1"/>
    <col min="11281" max="11281" width="13.5703125" customWidth="1"/>
    <col min="11282" max="11282" width="13.42578125" customWidth="1"/>
    <col min="11283" max="11283" width="15.5703125" bestFit="1" customWidth="1"/>
    <col min="11284" max="11284" width="18.42578125" bestFit="1" customWidth="1"/>
    <col min="11285" max="11285" width="14.5703125" bestFit="1" customWidth="1"/>
    <col min="11286" max="11286" width="11.5703125" bestFit="1" customWidth="1"/>
    <col min="11520" max="11521" width="29.42578125" customWidth="1"/>
    <col min="11522" max="11524" width="25.28515625" customWidth="1"/>
    <col min="11525" max="11525" width="16.7109375" bestFit="1" customWidth="1"/>
    <col min="11526" max="11526" width="25.28515625" customWidth="1"/>
    <col min="11527" max="11527" width="21.7109375" customWidth="1"/>
    <col min="11528" max="11528" width="25.85546875" customWidth="1"/>
    <col min="11529" max="11529" width="0" hidden="1" customWidth="1"/>
    <col min="11530" max="11530" width="25.85546875" customWidth="1"/>
    <col min="11531" max="11531" width="17.28515625" customWidth="1"/>
    <col min="11532" max="11532" width="14.7109375" customWidth="1"/>
    <col min="11533" max="11533" width="15.28515625" customWidth="1"/>
    <col min="11534" max="11534" width="12.85546875" customWidth="1"/>
    <col min="11535" max="11535" width="13.5703125" customWidth="1"/>
    <col min="11536" max="11536" width="17.5703125" customWidth="1"/>
    <col min="11537" max="11537" width="13.5703125" customWidth="1"/>
    <col min="11538" max="11538" width="13.42578125" customWidth="1"/>
    <col min="11539" max="11539" width="15.5703125" bestFit="1" customWidth="1"/>
    <col min="11540" max="11540" width="18.42578125" bestFit="1" customWidth="1"/>
    <col min="11541" max="11541" width="14.5703125" bestFit="1" customWidth="1"/>
    <col min="11542" max="11542" width="11.5703125" bestFit="1" customWidth="1"/>
    <col min="11776" max="11777" width="29.42578125" customWidth="1"/>
    <col min="11778" max="11780" width="25.28515625" customWidth="1"/>
    <col min="11781" max="11781" width="16.7109375" bestFit="1" customWidth="1"/>
    <col min="11782" max="11782" width="25.28515625" customWidth="1"/>
    <col min="11783" max="11783" width="21.7109375" customWidth="1"/>
    <col min="11784" max="11784" width="25.85546875" customWidth="1"/>
    <col min="11785" max="11785" width="0" hidden="1" customWidth="1"/>
    <col min="11786" max="11786" width="25.85546875" customWidth="1"/>
    <col min="11787" max="11787" width="17.28515625" customWidth="1"/>
    <col min="11788" max="11788" width="14.7109375" customWidth="1"/>
    <col min="11789" max="11789" width="15.28515625" customWidth="1"/>
    <col min="11790" max="11790" width="12.85546875" customWidth="1"/>
    <col min="11791" max="11791" width="13.5703125" customWidth="1"/>
    <col min="11792" max="11792" width="17.5703125" customWidth="1"/>
    <col min="11793" max="11793" width="13.5703125" customWidth="1"/>
    <col min="11794" max="11794" width="13.42578125" customWidth="1"/>
    <col min="11795" max="11795" width="15.5703125" bestFit="1" customWidth="1"/>
    <col min="11796" max="11796" width="18.42578125" bestFit="1" customWidth="1"/>
    <col min="11797" max="11797" width="14.5703125" bestFit="1" customWidth="1"/>
    <col min="11798" max="11798" width="11.5703125" bestFit="1" customWidth="1"/>
    <col min="12032" max="12033" width="29.42578125" customWidth="1"/>
    <col min="12034" max="12036" width="25.28515625" customWidth="1"/>
    <col min="12037" max="12037" width="16.7109375" bestFit="1" customWidth="1"/>
    <col min="12038" max="12038" width="25.28515625" customWidth="1"/>
    <col min="12039" max="12039" width="21.7109375" customWidth="1"/>
    <col min="12040" max="12040" width="25.85546875" customWidth="1"/>
    <col min="12041" max="12041" width="0" hidden="1" customWidth="1"/>
    <col min="12042" max="12042" width="25.85546875" customWidth="1"/>
    <col min="12043" max="12043" width="17.28515625" customWidth="1"/>
    <col min="12044" max="12044" width="14.7109375" customWidth="1"/>
    <col min="12045" max="12045" width="15.28515625" customWidth="1"/>
    <col min="12046" max="12046" width="12.85546875" customWidth="1"/>
    <col min="12047" max="12047" width="13.5703125" customWidth="1"/>
    <col min="12048" max="12048" width="17.5703125" customWidth="1"/>
    <col min="12049" max="12049" width="13.5703125" customWidth="1"/>
    <col min="12050" max="12050" width="13.42578125" customWidth="1"/>
    <col min="12051" max="12051" width="15.5703125" bestFit="1" customWidth="1"/>
    <col min="12052" max="12052" width="18.42578125" bestFit="1" customWidth="1"/>
    <col min="12053" max="12053" width="14.5703125" bestFit="1" customWidth="1"/>
    <col min="12054" max="12054" width="11.5703125" bestFit="1" customWidth="1"/>
    <col min="12288" max="12289" width="29.42578125" customWidth="1"/>
    <col min="12290" max="12292" width="25.28515625" customWidth="1"/>
    <col min="12293" max="12293" width="16.7109375" bestFit="1" customWidth="1"/>
    <col min="12294" max="12294" width="25.28515625" customWidth="1"/>
    <col min="12295" max="12295" width="21.7109375" customWidth="1"/>
    <col min="12296" max="12296" width="25.85546875" customWidth="1"/>
    <col min="12297" max="12297" width="0" hidden="1" customWidth="1"/>
    <col min="12298" max="12298" width="25.85546875" customWidth="1"/>
    <col min="12299" max="12299" width="17.28515625" customWidth="1"/>
    <col min="12300" max="12300" width="14.7109375" customWidth="1"/>
    <col min="12301" max="12301" width="15.28515625" customWidth="1"/>
    <col min="12302" max="12302" width="12.85546875" customWidth="1"/>
    <col min="12303" max="12303" width="13.5703125" customWidth="1"/>
    <col min="12304" max="12304" width="17.5703125" customWidth="1"/>
    <col min="12305" max="12305" width="13.5703125" customWidth="1"/>
    <col min="12306" max="12306" width="13.42578125" customWidth="1"/>
    <col min="12307" max="12307" width="15.5703125" bestFit="1" customWidth="1"/>
    <col min="12308" max="12308" width="18.42578125" bestFit="1" customWidth="1"/>
    <col min="12309" max="12309" width="14.5703125" bestFit="1" customWidth="1"/>
    <col min="12310" max="12310" width="11.5703125" bestFit="1" customWidth="1"/>
    <col min="12544" max="12545" width="29.42578125" customWidth="1"/>
    <col min="12546" max="12548" width="25.28515625" customWidth="1"/>
    <col min="12549" max="12549" width="16.7109375" bestFit="1" customWidth="1"/>
    <col min="12550" max="12550" width="25.28515625" customWidth="1"/>
    <col min="12551" max="12551" width="21.7109375" customWidth="1"/>
    <col min="12552" max="12552" width="25.85546875" customWidth="1"/>
    <col min="12553" max="12553" width="0" hidden="1" customWidth="1"/>
    <col min="12554" max="12554" width="25.85546875" customWidth="1"/>
    <col min="12555" max="12555" width="17.28515625" customWidth="1"/>
    <col min="12556" max="12556" width="14.7109375" customWidth="1"/>
    <col min="12557" max="12557" width="15.28515625" customWidth="1"/>
    <col min="12558" max="12558" width="12.85546875" customWidth="1"/>
    <col min="12559" max="12559" width="13.5703125" customWidth="1"/>
    <col min="12560" max="12560" width="17.5703125" customWidth="1"/>
    <col min="12561" max="12561" width="13.5703125" customWidth="1"/>
    <col min="12562" max="12562" width="13.42578125" customWidth="1"/>
    <col min="12563" max="12563" width="15.5703125" bestFit="1" customWidth="1"/>
    <col min="12564" max="12564" width="18.42578125" bestFit="1" customWidth="1"/>
    <col min="12565" max="12565" width="14.5703125" bestFit="1" customWidth="1"/>
    <col min="12566" max="12566" width="11.5703125" bestFit="1" customWidth="1"/>
    <col min="12800" max="12801" width="29.42578125" customWidth="1"/>
    <col min="12802" max="12804" width="25.28515625" customWidth="1"/>
    <col min="12805" max="12805" width="16.7109375" bestFit="1" customWidth="1"/>
    <col min="12806" max="12806" width="25.28515625" customWidth="1"/>
    <col min="12807" max="12807" width="21.7109375" customWidth="1"/>
    <col min="12808" max="12808" width="25.85546875" customWidth="1"/>
    <col min="12809" max="12809" width="0" hidden="1" customWidth="1"/>
    <col min="12810" max="12810" width="25.85546875" customWidth="1"/>
    <col min="12811" max="12811" width="17.28515625" customWidth="1"/>
    <col min="12812" max="12812" width="14.7109375" customWidth="1"/>
    <col min="12813" max="12813" width="15.28515625" customWidth="1"/>
    <col min="12814" max="12814" width="12.85546875" customWidth="1"/>
    <col min="12815" max="12815" width="13.5703125" customWidth="1"/>
    <col min="12816" max="12816" width="17.5703125" customWidth="1"/>
    <col min="12817" max="12817" width="13.5703125" customWidth="1"/>
    <col min="12818" max="12818" width="13.42578125" customWidth="1"/>
    <col min="12819" max="12819" width="15.5703125" bestFit="1" customWidth="1"/>
    <col min="12820" max="12820" width="18.42578125" bestFit="1" customWidth="1"/>
    <col min="12821" max="12821" width="14.5703125" bestFit="1" customWidth="1"/>
    <col min="12822" max="12822" width="11.5703125" bestFit="1" customWidth="1"/>
    <col min="13056" max="13057" width="29.42578125" customWidth="1"/>
    <col min="13058" max="13060" width="25.28515625" customWidth="1"/>
    <col min="13061" max="13061" width="16.7109375" bestFit="1" customWidth="1"/>
    <col min="13062" max="13062" width="25.28515625" customWidth="1"/>
    <col min="13063" max="13063" width="21.7109375" customWidth="1"/>
    <col min="13064" max="13064" width="25.85546875" customWidth="1"/>
    <col min="13065" max="13065" width="0" hidden="1" customWidth="1"/>
    <col min="13066" max="13066" width="25.85546875" customWidth="1"/>
    <col min="13067" max="13067" width="17.28515625" customWidth="1"/>
    <col min="13068" max="13068" width="14.7109375" customWidth="1"/>
    <col min="13069" max="13069" width="15.28515625" customWidth="1"/>
    <col min="13070" max="13070" width="12.85546875" customWidth="1"/>
    <col min="13071" max="13071" width="13.5703125" customWidth="1"/>
    <col min="13072" max="13072" width="17.5703125" customWidth="1"/>
    <col min="13073" max="13073" width="13.5703125" customWidth="1"/>
    <col min="13074" max="13074" width="13.42578125" customWidth="1"/>
    <col min="13075" max="13075" width="15.5703125" bestFit="1" customWidth="1"/>
    <col min="13076" max="13076" width="18.42578125" bestFit="1" customWidth="1"/>
    <col min="13077" max="13077" width="14.5703125" bestFit="1" customWidth="1"/>
    <col min="13078" max="13078" width="11.5703125" bestFit="1" customWidth="1"/>
    <col min="13312" max="13313" width="29.42578125" customWidth="1"/>
    <col min="13314" max="13316" width="25.28515625" customWidth="1"/>
    <col min="13317" max="13317" width="16.7109375" bestFit="1" customWidth="1"/>
    <col min="13318" max="13318" width="25.28515625" customWidth="1"/>
    <col min="13319" max="13319" width="21.7109375" customWidth="1"/>
    <col min="13320" max="13320" width="25.85546875" customWidth="1"/>
    <col min="13321" max="13321" width="0" hidden="1" customWidth="1"/>
    <col min="13322" max="13322" width="25.85546875" customWidth="1"/>
    <col min="13323" max="13323" width="17.28515625" customWidth="1"/>
    <col min="13324" max="13324" width="14.7109375" customWidth="1"/>
    <col min="13325" max="13325" width="15.28515625" customWidth="1"/>
    <col min="13326" max="13326" width="12.85546875" customWidth="1"/>
    <col min="13327" max="13327" width="13.5703125" customWidth="1"/>
    <col min="13328" max="13328" width="17.5703125" customWidth="1"/>
    <col min="13329" max="13329" width="13.5703125" customWidth="1"/>
    <col min="13330" max="13330" width="13.42578125" customWidth="1"/>
    <col min="13331" max="13331" width="15.5703125" bestFit="1" customWidth="1"/>
    <col min="13332" max="13332" width="18.42578125" bestFit="1" customWidth="1"/>
    <col min="13333" max="13333" width="14.5703125" bestFit="1" customWidth="1"/>
    <col min="13334" max="13334" width="11.5703125" bestFit="1" customWidth="1"/>
    <col min="13568" max="13569" width="29.42578125" customWidth="1"/>
    <col min="13570" max="13572" width="25.28515625" customWidth="1"/>
    <col min="13573" max="13573" width="16.7109375" bestFit="1" customWidth="1"/>
    <col min="13574" max="13574" width="25.28515625" customWidth="1"/>
    <col min="13575" max="13575" width="21.7109375" customWidth="1"/>
    <col min="13576" max="13576" width="25.85546875" customWidth="1"/>
    <col min="13577" max="13577" width="0" hidden="1" customWidth="1"/>
    <col min="13578" max="13578" width="25.85546875" customWidth="1"/>
    <col min="13579" max="13579" width="17.28515625" customWidth="1"/>
    <col min="13580" max="13580" width="14.7109375" customWidth="1"/>
    <col min="13581" max="13581" width="15.28515625" customWidth="1"/>
    <col min="13582" max="13582" width="12.85546875" customWidth="1"/>
    <col min="13583" max="13583" width="13.5703125" customWidth="1"/>
    <col min="13584" max="13584" width="17.5703125" customWidth="1"/>
    <col min="13585" max="13585" width="13.5703125" customWidth="1"/>
    <col min="13586" max="13586" width="13.42578125" customWidth="1"/>
    <col min="13587" max="13587" width="15.5703125" bestFit="1" customWidth="1"/>
    <col min="13588" max="13588" width="18.42578125" bestFit="1" customWidth="1"/>
    <col min="13589" max="13589" width="14.5703125" bestFit="1" customWidth="1"/>
    <col min="13590" max="13590" width="11.5703125" bestFit="1" customWidth="1"/>
    <col min="13824" max="13825" width="29.42578125" customWidth="1"/>
    <col min="13826" max="13828" width="25.28515625" customWidth="1"/>
    <col min="13829" max="13829" width="16.7109375" bestFit="1" customWidth="1"/>
    <col min="13830" max="13830" width="25.28515625" customWidth="1"/>
    <col min="13831" max="13831" width="21.7109375" customWidth="1"/>
    <col min="13832" max="13832" width="25.85546875" customWidth="1"/>
    <col min="13833" max="13833" width="0" hidden="1" customWidth="1"/>
    <col min="13834" max="13834" width="25.85546875" customWidth="1"/>
    <col min="13835" max="13835" width="17.28515625" customWidth="1"/>
    <col min="13836" max="13836" width="14.7109375" customWidth="1"/>
    <col min="13837" max="13837" width="15.28515625" customWidth="1"/>
    <col min="13838" max="13838" width="12.85546875" customWidth="1"/>
    <col min="13839" max="13839" width="13.5703125" customWidth="1"/>
    <col min="13840" max="13840" width="17.5703125" customWidth="1"/>
    <col min="13841" max="13841" width="13.5703125" customWidth="1"/>
    <col min="13842" max="13842" width="13.42578125" customWidth="1"/>
    <col min="13843" max="13843" width="15.5703125" bestFit="1" customWidth="1"/>
    <col min="13844" max="13844" width="18.42578125" bestFit="1" customWidth="1"/>
    <col min="13845" max="13845" width="14.5703125" bestFit="1" customWidth="1"/>
    <col min="13846" max="13846" width="11.5703125" bestFit="1" customWidth="1"/>
    <col min="14080" max="14081" width="29.42578125" customWidth="1"/>
    <col min="14082" max="14084" width="25.28515625" customWidth="1"/>
    <col min="14085" max="14085" width="16.7109375" bestFit="1" customWidth="1"/>
    <col min="14086" max="14086" width="25.28515625" customWidth="1"/>
    <col min="14087" max="14087" width="21.7109375" customWidth="1"/>
    <col min="14088" max="14088" width="25.85546875" customWidth="1"/>
    <col min="14089" max="14089" width="0" hidden="1" customWidth="1"/>
    <col min="14090" max="14090" width="25.85546875" customWidth="1"/>
    <col min="14091" max="14091" width="17.28515625" customWidth="1"/>
    <col min="14092" max="14092" width="14.7109375" customWidth="1"/>
    <col min="14093" max="14093" width="15.28515625" customWidth="1"/>
    <col min="14094" max="14094" width="12.85546875" customWidth="1"/>
    <col min="14095" max="14095" width="13.5703125" customWidth="1"/>
    <col min="14096" max="14096" width="17.5703125" customWidth="1"/>
    <col min="14097" max="14097" width="13.5703125" customWidth="1"/>
    <col min="14098" max="14098" width="13.42578125" customWidth="1"/>
    <col min="14099" max="14099" width="15.5703125" bestFit="1" customWidth="1"/>
    <col min="14100" max="14100" width="18.42578125" bestFit="1" customWidth="1"/>
    <col min="14101" max="14101" width="14.5703125" bestFit="1" customWidth="1"/>
    <col min="14102" max="14102" width="11.5703125" bestFit="1" customWidth="1"/>
    <col min="14336" max="14337" width="29.42578125" customWidth="1"/>
    <col min="14338" max="14340" width="25.28515625" customWidth="1"/>
    <col min="14341" max="14341" width="16.7109375" bestFit="1" customWidth="1"/>
    <col min="14342" max="14342" width="25.28515625" customWidth="1"/>
    <col min="14343" max="14343" width="21.7109375" customWidth="1"/>
    <col min="14344" max="14344" width="25.85546875" customWidth="1"/>
    <col min="14345" max="14345" width="0" hidden="1" customWidth="1"/>
    <col min="14346" max="14346" width="25.85546875" customWidth="1"/>
    <col min="14347" max="14347" width="17.28515625" customWidth="1"/>
    <col min="14348" max="14348" width="14.7109375" customWidth="1"/>
    <col min="14349" max="14349" width="15.28515625" customWidth="1"/>
    <col min="14350" max="14350" width="12.85546875" customWidth="1"/>
    <col min="14351" max="14351" width="13.5703125" customWidth="1"/>
    <col min="14352" max="14352" width="17.5703125" customWidth="1"/>
    <col min="14353" max="14353" width="13.5703125" customWidth="1"/>
    <col min="14354" max="14354" width="13.42578125" customWidth="1"/>
    <col min="14355" max="14355" width="15.5703125" bestFit="1" customWidth="1"/>
    <col min="14356" max="14356" width="18.42578125" bestFit="1" customWidth="1"/>
    <col min="14357" max="14357" width="14.5703125" bestFit="1" customWidth="1"/>
    <col min="14358" max="14358" width="11.5703125" bestFit="1" customWidth="1"/>
    <col min="14592" max="14593" width="29.42578125" customWidth="1"/>
    <col min="14594" max="14596" width="25.28515625" customWidth="1"/>
    <col min="14597" max="14597" width="16.7109375" bestFit="1" customWidth="1"/>
    <col min="14598" max="14598" width="25.28515625" customWidth="1"/>
    <col min="14599" max="14599" width="21.7109375" customWidth="1"/>
    <col min="14600" max="14600" width="25.85546875" customWidth="1"/>
    <col min="14601" max="14601" width="0" hidden="1" customWidth="1"/>
    <col min="14602" max="14602" width="25.85546875" customWidth="1"/>
    <col min="14603" max="14603" width="17.28515625" customWidth="1"/>
    <col min="14604" max="14604" width="14.7109375" customWidth="1"/>
    <col min="14605" max="14605" width="15.28515625" customWidth="1"/>
    <col min="14606" max="14606" width="12.85546875" customWidth="1"/>
    <col min="14607" max="14607" width="13.5703125" customWidth="1"/>
    <col min="14608" max="14608" width="17.5703125" customWidth="1"/>
    <col min="14609" max="14609" width="13.5703125" customWidth="1"/>
    <col min="14610" max="14610" width="13.42578125" customWidth="1"/>
    <col min="14611" max="14611" width="15.5703125" bestFit="1" customWidth="1"/>
    <col min="14612" max="14612" width="18.42578125" bestFit="1" customWidth="1"/>
    <col min="14613" max="14613" width="14.5703125" bestFit="1" customWidth="1"/>
    <col min="14614" max="14614" width="11.5703125" bestFit="1" customWidth="1"/>
    <col min="14848" max="14849" width="29.42578125" customWidth="1"/>
    <col min="14850" max="14852" width="25.28515625" customWidth="1"/>
    <col min="14853" max="14853" width="16.7109375" bestFit="1" customWidth="1"/>
    <col min="14854" max="14854" width="25.28515625" customWidth="1"/>
    <col min="14855" max="14855" width="21.7109375" customWidth="1"/>
    <col min="14856" max="14856" width="25.85546875" customWidth="1"/>
    <col min="14857" max="14857" width="0" hidden="1" customWidth="1"/>
    <col min="14858" max="14858" width="25.85546875" customWidth="1"/>
    <col min="14859" max="14859" width="17.28515625" customWidth="1"/>
    <col min="14860" max="14860" width="14.7109375" customWidth="1"/>
    <col min="14861" max="14861" width="15.28515625" customWidth="1"/>
    <col min="14862" max="14862" width="12.85546875" customWidth="1"/>
    <col min="14863" max="14863" width="13.5703125" customWidth="1"/>
    <col min="14864" max="14864" width="17.5703125" customWidth="1"/>
    <col min="14865" max="14865" width="13.5703125" customWidth="1"/>
    <col min="14866" max="14866" width="13.42578125" customWidth="1"/>
    <col min="14867" max="14867" width="15.5703125" bestFit="1" customWidth="1"/>
    <col min="14868" max="14868" width="18.42578125" bestFit="1" customWidth="1"/>
    <col min="14869" max="14869" width="14.5703125" bestFit="1" customWidth="1"/>
    <col min="14870" max="14870" width="11.5703125" bestFit="1" customWidth="1"/>
    <col min="15104" max="15105" width="29.42578125" customWidth="1"/>
    <col min="15106" max="15108" width="25.28515625" customWidth="1"/>
    <col min="15109" max="15109" width="16.7109375" bestFit="1" customWidth="1"/>
    <col min="15110" max="15110" width="25.28515625" customWidth="1"/>
    <col min="15111" max="15111" width="21.7109375" customWidth="1"/>
    <col min="15112" max="15112" width="25.85546875" customWidth="1"/>
    <col min="15113" max="15113" width="0" hidden="1" customWidth="1"/>
    <col min="15114" max="15114" width="25.85546875" customWidth="1"/>
    <col min="15115" max="15115" width="17.28515625" customWidth="1"/>
    <col min="15116" max="15116" width="14.7109375" customWidth="1"/>
    <col min="15117" max="15117" width="15.28515625" customWidth="1"/>
    <col min="15118" max="15118" width="12.85546875" customWidth="1"/>
    <col min="15119" max="15119" width="13.5703125" customWidth="1"/>
    <col min="15120" max="15120" width="17.5703125" customWidth="1"/>
    <col min="15121" max="15121" width="13.5703125" customWidth="1"/>
    <col min="15122" max="15122" width="13.42578125" customWidth="1"/>
    <col min="15123" max="15123" width="15.5703125" bestFit="1" customWidth="1"/>
    <col min="15124" max="15124" width="18.42578125" bestFit="1" customWidth="1"/>
    <col min="15125" max="15125" width="14.5703125" bestFit="1" customWidth="1"/>
    <col min="15126" max="15126" width="11.5703125" bestFit="1" customWidth="1"/>
    <col min="15360" max="15361" width="29.42578125" customWidth="1"/>
    <col min="15362" max="15364" width="25.28515625" customWidth="1"/>
    <col min="15365" max="15365" width="16.7109375" bestFit="1" customWidth="1"/>
    <col min="15366" max="15366" width="25.28515625" customWidth="1"/>
    <col min="15367" max="15367" width="21.7109375" customWidth="1"/>
    <col min="15368" max="15368" width="25.85546875" customWidth="1"/>
    <col min="15369" max="15369" width="0" hidden="1" customWidth="1"/>
    <col min="15370" max="15370" width="25.85546875" customWidth="1"/>
    <col min="15371" max="15371" width="17.28515625" customWidth="1"/>
    <col min="15372" max="15372" width="14.7109375" customWidth="1"/>
    <col min="15373" max="15373" width="15.28515625" customWidth="1"/>
    <col min="15374" max="15374" width="12.85546875" customWidth="1"/>
    <col min="15375" max="15375" width="13.5703125" customWidth="1"/>
    <col min="15376" max="15376" width="17.5703125" customWidth="1"/>
    <col min="15377" max="15377" width="13.5703125" customWidth="1"/>
    <col min="15378" max="15378" width="13.42578125" customWidth="1"/>
    <col min="15379" max="15379" width="15.5703125" bestFit="1" customWidth="1"/>
    <col min="15380" max="15380" width="18.42578125" bestFit="1" customWidth="1"/>
    <col min="15381" max="15381" width="14.5703125" bestFit="1" customWidth="1"/>
    <col min="15382" max="15382" width="11.5703125" bestFit="1" customWidth="1"/>
    <col min="15616" max="15617" width="29.42578125" customWidth="1"/>
    <col min="15618" max="15620" width="25.28515625" customWidth="1"/>
    <col min="15621" max="15621" width="16.7109375" bestFit="1" customWidth="1"/>
    <col min="15622" max="15622" width="25.28515625" customWidth="1"/>
    <col min="15623" max="15623" width="21.7109375" customWidth="1"/>
    <col min="15624" max="15624" width="25.85546875" customWidth="1"/>
    <col min="15625" max="15625" width="0" hidden="1" customWidth="1"/>
    <col min="15626" max="15626" width="25.85546875" customWidth="1"/>
    <col min="15627" max="15627" width="17.28515625" customWidth="1"/>
    <col min="15628" max="15628" width="14.7109375" customWidth="1"/>
    <col min="15629" max="15629" width="15.28515625" customWidth="1"/>
    <col min="15630" max="15630" width="12.85546875" customWidth="1"/>
    <col min="15631" max="15631" width="13.5703125" customWidth="1"/>
    <col min="15632" max="15632" width="17.5703125" customWidth="1"/>
    <col min="15633" max="15633" width="13.5703125" customWidth="1"/>
    <col min="15634" max="15634" width="13.42578125" customWidth="1"/>
    <col min="15635" max="15635" width="15.5703125" bestFit="1" customWidth="1"/>
    <col min="15636" max="15636" width="18.42578125" bestFit="1" customWidth="1"/>
    <col min="15637" max="15637" width="14.5703125" bestFit="1" customWidth="1"/>
    <col min="15638" max="15638" width="11.5703125" bestFit="1" customWidth="1"/>
    <col min="15872" max="15873" width="29.42578125" customWidth="1"/>
    <col min="15874" max="15876" width="25.28515625" customWidth="1"/>
    <col min="15877" max="15877" width="16.7109375" bestFit="1" customWidth="1"/>
    <col min="15878" max="15878" width="25.28515625" customWidth="1"/>
    <col min="15879" max="15879" width="21.7109375" customWidth="1"/>
    <col min="15880" max="15880" width="25.85546875" customWidth="1"/>
    <col min="15881" max="15881" width="0" hidden="1" customWidth="1"/>
    <col min="15882" max="15882" width="25.85546875" customWidth="1"/>
    <col min="15883" max="15883" width="17.28515625" customWidth="1"/>
    <col min="15884" max="15884" width="14.7109375" customWidth="1"/>
    <col min="15885" max="15885" width="15.28515625" customWidth="1"/>
    <col min="15886" max="15886" width="12.85546875" customWidth="1"/>
    <col min="15887" max="15887" width="13.5703125" customWidth="1"/>
    <col min="15888" max="15888" width="17.5703125" customWidth="1"/>
    <col min="15889" max="15889" width="13.5703125" customWidth="1"/>
    <col min="15890" max="15890" width="13.42578125" customWidth="1"/>
    <col min="15891" max="15891" width="15.5703125" bestFit="1" customWidth="1"/>
    <col min="15892" max="15892" width="18.42578125" bestFit="1" customWidth="1"/>
    <col min="15893" max="15893" width="14.5703125" bestFit="1" customWidth="1"/>
    <col min="15894" max="15894" width="11.5703125" bestFit="1" customWidth="1"/>
    <col min="16128" max="16129" width="29.42578125" customWidth="1"/>
    <col min="16130" max="16132" width="25.28515625" customWidth="1"/>
    <col min="16133" max="16133" width="16.7109375" bestFit="1" customWidth="1"/>
    <col min="16134" max="16134" width="25.28515625" customWidth="1"/>
    <col min="16135" max="16135" width="21.7109375" customWidth="1"/>
    <col min="16136" max="16136" width="25.85546875" customWidth="1"/>
    <col min="16137" max="16137" width="0" hidden="1" customWidth="1"/>
    <col min="16138" max="16138" width="25.85546875" customWidth="1"/>
    <col min="16139" max="16139" width="17.28515625" customWidth="1"/>
    <col min="16140" max="16140" width="14.7109375" customWidth="1"/>
    <col min="16141" max="16141" width="15.28515625" customWidth="1"/>
    <col min="16142" max="16142" width="12.85546875" customWidth="1"/>
    <col min="16143" max="16143" width="13.5703125" customWidth="1"/>
    <col min="16144" max="16144" width="17.5703125" customWidth="1"/>
    <col min="16145" max="16145" width="13.5703125" customWidth="1"/>
    <col min="16146" max="16146" width="13.42578125" customWidth="1"/>
    <col min="16147" max="16147" width="15.5703125" bestFit="1" customWidth="1"/>
    <col min="16148" max="16148" width="18.42578125" bestFit="1" customWidth="1"/>
    <col min="16149" max="16149" width="14.5703125" bestFit="1" customWidth="1"/>
    <col min="16150" max="16150" width="11.5703125" bestFit="1" customWidth="1"/>
  </cols>
  <sheetData>
    <row r="1" spans="1:22" ht="19.5" customHeight="1" x14ac:dyDescent="0.25">
      <c r="A1" s="766"/>
      <c r="B1" s="767"/>
      <c r="C1" s="767"/>
      <c r="D1" s="767"/>
      <c r="E1" s="767"/>
      <c r="F1" s="772" t="s">
        <v>0</v>
      </c>
      <c r="G1" s="773"/>
      <c r="H1" s="773"/>
      <c r="I1" s="773"/>
      <c r="J1" s="773"/>
      <c r="K1" s="773"/>
      <c r="L1" s="773"/>
      <c r="M1" s="773"/>
      <c r="N1" s="773"/>
      <c r="O1" s="773"/>
      <c r="P1" s="773"/>
      <c r="Q1" s="773"/>
      <c r="R1" s="773"/>
      <c r="S1" s="773"/>
      <c r="T1" s="773"/>
      <c r="U1" s="773"/>
      <c r="V1" s="774"/>
    </row>
    <row r="2" spans="1:22" ht="19.5" customHeight="1" x14ac:dyDescent="0.25">
      <c r="A2" s="768"/>
      <c r="B2" s="769"/>
      <c r="C2" s="769"/>
      <c r="D2" s="769"/>
      <c r="E2" s="769"/>
      <c r="F2" s="775" t="s">
        <v>116</v>
      </c>
      <c r="G2" s="776"/>
      <c r="H2" s="776"/>
      <c r="I2" s="776"/>
      <c r="J2" s="776"/>
      <c r="K2" s="776"/>
      <c r="L2" s="776"/>
      <c r="M2" s="776"/>
      <c r="N2" s="776"/>
      <c r="O2" s="776"/>
      <c r="P2" s="776"/>
      <c r="Q2" s="776"/>
      <c r="R2" s="776"/>
      <c r="S2" s="776"/>
      <c r="T2" s="776"/>
      <c r="U2" s="776"/>
      <c r="V2" s="777"/>
    </row>
    <row r="3" spans="1:22" ht="19.5" customHeight="1" x14ac:dyDescent="0.25">
      <c r="A3" s="768"/>
      <c r="B3" s="769"/>
      <c r="C3" s="769"/>
      <c r="D3" s="769"/>
      <c r="E3" s="769"/>
      <c r="F3" s="178" t="s">
        <v>32</v>
      </c>
      <c r="G3" s="778" t="s">
        <v>123</v>
      </c>
      <c r="H3" s="778"/>
      <c r="I3" s="778"/>
      <c r="J3" s="778"/>
      <c r="K3" s="778"/>
      <c r="L3" s="778"/>
      <c r="M3" s="778"/>
      <c r="N3" s="778"/>
      <c r="O3" s="778"/>
      <c r="P3" s="778"/>
      <c r="Q3" s="778"/>
      <c r="R3" s="778"/>
      <c r="S3" s="778"/>
      <c r="T3" s="778"/>
      <c r="U3" s="778"/>
      <c r="V3" s="779"/>
    </row>
    <row r="4" spans="1:22" ht="19.5" customHeight="1" thickBot="1" x14ac:dyDescent="0.3">
      <c r="A4" s="770"/>
      <c r="B4" s="771"/>
      <c r="C4" s="771"/>
      <c r="D4" s="771"/>
      <c r="E4" s="771"/>
      <c r="F4" s="178" t="s">
        <v>33</v>
      </c>
      <c r="G4" s="778">
        <v>2015</v>
      </c>
      <c r="H4" s="778"/>
      <c r="I4" s="778"/>
      <c r="J4" s="778"/>
      <c r="K4" s="778"/>
      <c r="L4" s="778"/>
      <c r="M4" s="778"/>
      <c r="N4" s="778"/>
      <c r="O4" s="778"/>
      <c r="P4" s="778"/>
      <c r="Q4" s="778"/>
      <c r="R4" s="778"/>
      <c r="S4" s="778"/>
      <c r="T4" s="778"/>
      <c r="U4" s="778"/>
      <c r="V4" s="779"/>
    </row>
    <row r="5" spans="1:22" ht="16.5" customHeight="1" x14ac:dyDescent="0.25">
      <c r="A5" s="780" t="s">
        <v>41</v>
      </c>
      <c r="B5" s="780" t="s">
        <v>42</v>
      </c>
      <c r="C5" s="782" t="s">
        <v>43</v>
      </c>
      <c r="D5" s="784" t="s">
        <v>44</v>
      </c>
      <c r="E5" s="786" t="s">
        <v>45</v>
      </c>
      <c r="F5" s="764" t="s">
        <v>46</v>
      </c>
      <c r="G5" s="765"/>
      <c r="H5" s="765"/>
      <c r="I5" s="765"/>
      <c r="J5" s="765" t="s">
        <v>51</v>
      </c>
      <c r="K5" s="765"/>
      <c r="L5" s="765"/>
      <c r="M5" s="765"/>
      <c r="N5" s="765" t="s">
        <v>56</v>
      </c>
      <c r="O5" s="765"/>
      <c r="P5" s="765"/>
      <c r="Q5" s="765"/>
      <c r="R5" s="765" t="s">
        <v>61</v>
      </c>
      <c r="S5" s="765"/>
      <c r="T5" s="765"/>
      <c r="U5" s="765"/>
      <c r="V5" s="788"/>
    </row>
    <row r="6" spans="1:22" ht="70.5" customHeight="1" thickBot="1" x14ac:dyDescent="0.3">
      <c r="A6" s="781" t="s">
        <v>34</v>
      </c>
      <c r="B6" s="781"/>
      <c r="C6" s="783"/>
      <c r="D6" s="785"/>
      <c r="E6" s="787"/>
      <c r="F6" s="181" t="s">
        <v>47</v>
      </c>
      <c r="G6" s="182" t="s">
        <v>48</v>
      </c>
      <c r="H6" s="182" t="s">
        <v>49</v>
      </c>
      <c r="I6" s="345" t="s">
        <v>50</v>
      </c>
      <c r="J6" s="182" t="s">
        <v>52</v>
      </c>
      <c r="K6" s="182" t="s">
        <v>53</v>
      </c>
      <c r="L6" s="182" t="s">
        <v>54</v>
      </c>
      <c r="M6" s="345" t="s">
        <v>55</v>
      </c>
      <c r="N6" s="182" t="s">
        <v>57</v>
      </c>
      <c r="O6" s="182" t="s">
        <v>58</v>
      </c>
      <c r="P6" s="182" t="s">
        <v>59</v>
      </c>
      <c r="Q6" s="182" t="s">
        <v>60</v>
      </c>
      <c r="R6" s="182" t="s">
        <v>62</v>
      </c>
      <c r="S6" s="182" t="s">
        <v>63</v>
      </c>
      <c r="T6" s="182" t="s">
        <v>64</v>
      </c>
      <c r="U6" s="182" t="s">
        <v>65</v>
      </c>
      <c r="V6" s="183" t="s">
        <v>66</v>
      </c>
    </row>
    <row r="7" spans="1:22" ht="35.450000000000003" customHeight="1" x14ac:dyDescent="0.25">
      <c r="A7" s="789">
        <v>1</v>
      </c>
      <c r="B7" s="753" t="s">
        <v>149</v>
      </c>
      <c r="C7" s="756" t="s">
        <v>197</v>
      </c>
      <c r="D7" s="346" t="s">
        <v>198</v>
      </c>
      <c r="E7" s="347">
        <f>+[2]INVERSIÓN!H9</f>
        <v>100</v>
      </c>
      <c r="F7" s="347">
        <f>+[2]INVERSIÓN!V9</f>
        <v>90</v>
      </c>
      <c r="G7" s="347">
        <f>+[2]INVERSIÓN!W9</f>
        <v>90</v>
      </c>
      <c r="H7" s="347">
        <f>+[2]INVERSIÓN!X9</f>
        <v>90</v>
      </c>
      <c r="I7" s="347">
        <f>+[2]INVERSIÓN!Y9</f>
        <v>90</v>
      </c>
      <c r="J7" s="348">
        <f>+[2]INVERSIÓN!AF9</f>
        <v>66</v>
      </c>
      <c r="K7" s="348">
        <f>+[2]INVERSIÓN!AG9</f>
        <v>75</v>
      </c>
      <c r="L7" s="348">
        <f>+[2]INVERSIÓN!AH9</f>
        <v>84</v>
      </c>
      <c r="M7" s="348">
        <v>90</v>
      </c>
      <c r="N7" s="762" t="s">
        <v>121</v>
      </c>
      <c r="O7" s="762" t="s">
        <v>121</v>
      </c>
      <c r="P7" s="762" t="s">
        <v>121</v>
      </c>
      <c r="Q7" s="713" t="s">
        <v>199</v>
      </c>
      <c r="R7" s="716">
        <v>7541345</v>
      </c>
      <c r="S7" s="716"/>
      <c r="T7" s="713" t="s">
        <v>200</v>
      </c>
      <c r="U7" s="713" t="s">
        <v>201</v>
      </c>
      <c r="V7" s="763">
        <f>R7</f>
        <v>7541345</v>
      </c>
    </row>
    <row r="8" spans="1:22" ht="35.450000000000003" customHeight="1" x14ac:dyDescent="0.25">
      <c r="A8" s="752"/>
      <c r="B8" s="754"/>
      <c r="C8" s="757"/>
      <c r="D8" s="349" t="s">
        <v>202</v>
      </c>
      <c r="E8" s="347">
        <f>+[2]INVERSIÓN!H10</f>
        <v>618886700</v>
      </c>
      <c r="F8" s="347">
        <f>+[2]INVERSIÓN!V10</f>
        <v>167866700</v>
      </c>
      <c r="G8" s="347">
        <f>+[2]INVERSIÓN!W10</f>
        <v>204650700</v>
      </c>
      <c r="H8" s="347">
        <f>+[2]INVERSIÓN!X10</f>
        <v>204650700</v>
      </c>
      <c r="I8" s="347">
        <f>+[2]INVERSIÓN!Y10</f>
        <v>204733100</v>
      </c>
      <c r="J8" s="350">
        <f>+[2]INVERSIÓN!AF10</f>
        <v>67866700</v>
      </c>
      <c r="K8" s="350">
        <f>+[2]INVERSIÓN!AG10</f>
        <v>200736700</v>
      </c>
      <c r="L8" s="350">
        <f>+[2]INVERSIÓN!AH10</f>
        <v>200736700</v>
      </c>
      <c r="M8" s="350">
        <v>204733100</v>
      </c>
      <c r="N8" s="741"/>
      <c r="O8" s="741"/>
      <c r="P8" s="741"/>
      <c r="Q8" s="744"/>
      <c r="R8" s="747"/>
      <c r="S8" s="747"/>
      <c r="T8" s="744"/>
      <c r="U8" s="744"/>
      <c r="V8" s="750"/>
    </row>
    <row r="9" spans="1:22" ht="35.450000000000003" customHeight="1" x14ac:dyDescent="0.25">
      <c r="A9" s="752"/>
      <c r="B9" s="754"/>
      <c r="C9" s="757"/>
      <c r="D9" s="349" t="s">
        <v>35</v>
      </c>
      <c r="E9" s="347">
        <f>+[2]INVERSIÓN!H11</f>
        <v>0</v>
      </c>
      <c r="F9" s="347">
        <f>+[2]INVERSIÓN!V11</f>
        <v>0</v>
      </c>
      <c r="G9" s="347">
        <f>+[2]INVERSIÓN!W11</f>
        <v>0</v>
      </c>
      <c r="H9" s="347">
        <f>+[2]INVERSIÓN!X11</f>
        <v>0</v>
      </c>
      <c r="I9" s="347">
        <f>+[2]INVERSIÓN!Y11</f>
        <v>0</v>
      </c>
      <c r="J9" s="351"/>
      <c r="K9" s="351"/>
      <c r="L9" s="351"/>
      <c r="M9" s="351"/>
      <c r="N9" s="741"/>
      <c r="O9" s="741"/>
      <c r="P9" s="741"/>
      <c r="Q9" s="744"/>
      <c r="R9" s="747"/>
      <c r="S9" s="747"/>
      <c r="T9" s="744"/>
      <c r="U9" s="744"/>
      <c r="V9" s="750"/>
    </row>
    <row r="10" spans="1:22" ht="35.450000000000003" customHeight="1" thickBot="1" x14ac:dyDescent="0.3">
      <c r="A10" s="752"/>
      <c r="B10" s="755"/>
      <c r="C10" s="758"/>
      <c r="D10" s="352" t="s">
        <v>36</v>
      </c>
      <c r="E10" s="353">
        <f>+[2]INVERSIÓN!H12</f>
        <v>0</v>
      </c>
      <c r="F10" s="354">
        <f>+[2]INVERSIÓN!V12</f>
        <v>18880000</v>
      </c>
      <c r="G10" s="354">
        <f>+[2]INVERSIÓN!W12</f>
        <v>18880000</v>
      </c>
      <c r="H10" s="354">
        <f>+[2]INVERSIÓN!X12</f>
        <v>18880000</v>
      </c>
      <c r="I10" s="354">
        <f>+[2]INVERSIÓN!Y12</f>
        <v>18880000</v>
      </c>
      <c r="J10" s="354">
        <f>+[2]INVERSIÓN!AF12</f>
        <v>3880000</v>
      </c>
      <c r="K10" s="354">
        <f>+[2]INVERSIÓN!AG12</f>
        <v>18880000</v>
      </c>
      <c r="L10" s="354">
        <f>+[2]INVERSIÓN!AH12</f>
        <v>18880000</v>
      </c>
      <c r="M10" s="354">
        <v>18880000</v>
      </c>
      <c r="N10" s="742"/>
      <c r="O10" s="742"/>
      <c r="P10" s="742"/>
      <c r="Q10" s="745"/>
      <c r="R10" s="748"/>
      <c r="S10" s="748"/>
      <c r="T10" s="745"/>
      <c r="U10" s="745"/>
      <c r="V10" s="751"/>
    </row>
    <row r="11" spans="1:22" ht="35.450000000000003" customHeight="1" x14ac:dyDescent="0.25">
      <c r="A11" s="752">
        <v>2</v>
      </c>
      <c r="B11" s="753" t="s">
        <v>203</v>
      </c>
      <c r="C11" s="756" t="s">
        <v>204</v>
      </c>
      <c r="D11" s="346" t="s">
        <v>198</v>
      </c>
      <c r="E11" s="347">
        <f>+[2]INVERSIÓN!H15</f>
        <v>100</v>
      </c>
      <c r="F11" s="347">
        <f>+[2]INVERSIÓN!V15</f>
        <v>90</v>
      </c>
      <c r="G11" s="347">
        <f>+[2]INVERSIÓN!W15</f>
        <v>90</v>
      </c>
      <c r="H11" s="347">
        <f>+[2]INVERSIÓN!X15</f>
        <v>90</v>
      </c>
      <c r="I11" s="347">
        <f>+[2]INVERSIÓN!Y15</f>
        <v>90</v>
      </c>
      <c r="J11" s="355">
        <f>+[2]INVERSIÓN!AF15</f>
        <v>64</v>
      </c>
      <c r="K11" s="355">
        <f>+[2]INVERSIÓN!AG15</f>
        <v>73</v>
      </c>
      <c r="L11" s="355">
        <f>+[2]INVERSIÓN!AH15</f>
        <v>82</v>
      </c>
      <c r="M11" s="355">
        <v>90</v>
      </c>
      <c r="N11" s="740" t="s">
        <v>121</v>
      </c>
      <c r="O11" s="740" t="s">
        <v>121</v>
      </c>
      <c r="P11" s="740" t="s">
        <v>121</v>
      </c>
      <c r="Q11" s="743" t="s">
        <v>199</v>
      </c>
      <c r="R11" s="746">
        <v>7541345</v>
      </c>
      <c r="S11" s="746"/>
      <c r="T11" s="743" t="s">
        <v>200</v>
      </c>
      <c r="U11" s="743" t="s">
        <v>201</v>
      </c>
      <c r="V11" s="749">
        <f>R11</f>
        <v>7541345</v>
      </c>
    </row>
    <row r="12" spans="1:22" ht="35.450000000000003" customHeight="1" x14ac:dyDescent="0.25">
      <c r="A12" s="752"/>
      <c r="B12" s="754"/>
      <c r="C12" s="757"/>
      <c r="D12" s="349" t="s">
        <v>202</v>
      </c>
      <c r="E12" s="347">
        <f>+[2]INVERSIÓN!H16</f>
        <v>1355132666</v>
      </c>
      <c r="F12" s="347">
        <f>+[2]INVERSIÓN!V16</f>
        <v>310442000</v>
      </c>
      <c r="G12" s="347">
        <f>+[2]INVERSIÓN!W16</f>
        <v>340442000</v>
      </c>
      <c r="H12" s="347">
        <f>+[2]INVERSIÓN!X16</f>
        <v>340442000</v>
      </c>
      <c r="I12" s="347">
        <f>+[2]INVERSIÓN!Y16</f>
        <v>335812960</v>
      </c>
      <c r="J12" s="350">
        <f>+[2]INVERSIÓN!AF16</f>
        <v>307897900</v>
      </c>
      <c r="K12" s="350">
        <f>+[2]INVERSIÓN!AG16</f>
        <v>324048300</v>
      </c>
      <c r="L12" s="350">
        <f>+[2]INVERSIÓN!AH16</f>
        <v>324048300</v>
      </c>
      <c r="M12" s="350">
        <v>335812960</v>
      </c>
      <c r="N12" s="741"/>
      <c r="O12" s="741"/>
      <c r="P12" s="741"/>
      <c r="Q12" s="744"/>
      <c r="R12" s="747"/>
      <c r="S12" s="747"/>
      <c r="T12" s="744"/>
      <c r="U12" s="744"/>
      <c r="V12" s="750"/>
    </row>
    <row r="13" spans="1:22" ht="35.450000000000003" customHeight="1" x14ac:dyDescent="0.25">
      <c r="A13" s="752"/>
      <c r="B13" s="754"/>
      <c r="C13" s="757"/>
      <c r="D13" s="349" t="s">
        <v>35</v>
      </c>
      <c r="E13" s="347">
        <f>+[2]INVERSIÓN!H17</f>
        <v>0</v>
      </c>
      <c r="F13" s="347">
        <f>+[2]INVERSIÓN!V17</f>
        <v>0</v>
      </c>
      <c r="G13" s="347">
        <f>+[2]INVERSIÓN!W17</f>
        <v>0</v>
      </c>
      <c r="H13" s="347">
        <f>+[2]INVERSIÓN!X17</f>
        <v>0</v>
      </c>
      <c r="I13" s="347">
        <f>+[2]INVERSIÓN!Y17</f>
        <v>0</v>
      </c>
      <c r="J13" s="351"/>
      <c r="K13" s="351"/>
      <c r="L13" s="351"/>
      <c r="M13" s="351"/>
      <c r="N13" s="741"/>
      <c r="O13" s="741"/>
      <c r="P13" s="741"/>
      <c r="Q13" s="744"/>
      <c r="R13" s="747"/>
      <c r="S13" s="747"/>
      <c r="T13" s="744"/>
      <c r="U13" s="744"/>
      <c r="V13" s="750"/>
    </row>
    <row r="14" spans="1:22" ht="35.450000000000003" customHeight="1" thickBot="1" x14ac:dyDescent="0.3">
      <c r="A14" s="752"/>
      <c r="B14" s="755"/>
      <c r="C14" s="758"/>
      <c r="D14" s="352" t="s">
        <v>36</v>
      </c>
      <c r="E14" s="347">
        <f>+[2]INVERSIÓN!H18</f>
        <v>0</v>
      </c>
      <c r="F14" s="347">
        <f>+[2]INVERSIÓN!V18</f>
        <v>7743334</v>
      </c>
      <c r="G14" s="347">
        <v>811</v>
      </c>
      <c r="H14" s="347">
        <f>+[2]INVERSIÓN!X18</f>
        <v>7743334</v>
      </c>
      <c r="I14" s="347">
        <f>+[2]INVERSIÓN!Y18</f>
        <v>7743334</v>
      </c>
      <c r="J14" s="350">
        <f>+[2]INVERSIÓN!AF18</f>
        <v>7743334</v>
      </c>
      <c r="K14" s="350">
        <f>+[2]INVERSIÓN!AG18</f>
        <v>7743334</v>
      </c>
      <c r="L14" s="350">
        <f>+[2]INVERSIÓN!AH18</f>
        <v>7743334</v>
      </c>
      <c r="M14" s="350">
        <v>7743334</v>
      </c>
      <c r="N14" s="742"/>
      <c r="O14" s="742"/>
      <c r="P14" s="742"/>
      <c r="Q14" s="745"/>
      <c r="R14" s="748"/>
      <c r="S14" s="748"/>
      <c r="T14" s="745"/>
      <c r="U14" s="745"/>
      <c r="V14" s="751"/>
    </row>
    <row r="15" spans="1:22" ht="35.450000000000003" customHeight="1" x14ac:dyDescent="0.25">
      <c r="A15" s="752">
        <v>3</v>
      </c>
      <c r="B15" s="753" t="s">
        <v>154</v>
      </c>
      <c r="C15" s="756" t="s">
        <v>204</v>
      </c>
      <c r="D15" s="346" t="s">
        <v>198</v>
      </c>
      <c r="E15" s="356">
        <f>+[2]INVERSIÓN!H21</f>
        <v>100</v>
      </c>
      <c r="F15" s="356">
        <f>+[2]INVERSIÓN!V21</f>
        <v>1</v>
      </c>
      <c r="G15" s="356">
        <f>+[2]INVERSIÓN!W21</f>
        <v>1</v>
      </c>
      <c r="H15" s="356">
        <f>+[2]INVERSIÓN!X21</f>
        <v>1</v>
      </c>
      <c r="I15" s="356">
        <f>+[2]INVERSIÓN!Y21</f>
        <v>1</v>
      </c>
      <c r="J15" s="357">
        <f>+[2]INVERSIÓN!AF21</f>
        <v>0.22</v>
      </c>
      <c r="K15" s="357">
        <f>+[2]INVERSIÓN!AG21</f>
        <v>0.49</v>
      </c>
      <c r="L15" s="357">
        <f>+[2]INVERSIÓN!AH21</f>
        <v>0.76</v>
      </c>
      <c r="M15" s="357">
        <v>1</v>
      </c>
      <c r="N15" s="740" t="s">
        <v>121</v>
      </c>
      <c r="O15" s="740" t="s">
        <v>121</v>
      </c>
      <c r="P15" s="740" t="s">
        <v>121</v>
      </c>
      <c r="Q15" s="743" t="s">
        <v>199</v>
      </c>
      <c r="R15" s="746">
        <v>7541345</v>
      </c>
      <c r="S15" s="746"/>
      <c r="T15" s="743" t="s">
        <v>200</v>
      </c>
      <c r="U15" s="743" t="s">
        <v>201</v>
      </c>
      <c r="V15" s="749">
        <f>R15</f>
        <v>7541345</v>
      </c>
    </row>
    <row r="16" spans="1:22" ht="35.450000000000003" customHeight="1" x14ac:dyDescent="0.25">
      <c r="A16" s="752"/>
      <c r="B16" s="754"/>
      <c r="C16" s="757"/>
      <c r="D16" s="349" t="s">
        <v>202</v>
      </c>
      <c r="E16" s="358">
        <f>+[2]INVERSIÓN!H22</f>
        <v>3120830167</v>
      </c>
      <c r="F16" s="358">
        <f>+[2]INVERSIÓN!V22</f>
        <v>829793500</v>
      </c>
      <c r="G16" s="358">
        <f>+[2]INVERSIÓN!W22</f>
        <v>793009500</v>
      </c>
      <c r="H16" s="358">
        <f>+[2]INVERSIÓN!X22</f>
        <v>793009500</v>
      </c>
      <c r="I16" s="358">
        <f>+[2]INVERSIÓN!Y22</f>
        <v>881826150</v>
      </c>
      <c r="J16" s="358">
        <f>+[2]INVERSIÓN!AF22</f>
        <v>592517800</v>
      </c>
      <c r="K16" s="358">
        <f>+[2]INVERSIÓN!AG22</f>
        <v>592517800</v>
      </c>
      <c r="L16" s="358">
        <f>+[2]INVERSIÓN!AH22</f>
        <v>592517800</v>
      </c>
      <c r="M16" s="358">
        <v>881292117</v>
      </c>
      <c r="N16" s="741"/>
      <c r="O16" s="741"/>
      <c r="P16" s="741"/>
      <c r="Q16" s="744"/>
      <c r="R16" s="747"/>
      <c r="S16" s="747"/>
      <c r="T16" s="744"/>
      <c r="U16" s="744"/>
      <c r="V16" s="750"/>
    </row>
    <row r="17" spans="1:22" ht="35.450000000000003" customHeight="1" x14ac:dyDescent="0.25">
      <c r="A17" s="752"/>
      <c r="B17" s="754"/>
      <c r="C17" s="757"/>
      <c r="D17" s="349" t="s">
        <v>35</v>
      </c>
      <c r="E17" s="351">
        <f>+[2]INVERSIÓN!H23</f>
        <v>0</v>
      </c>
      <c r="F17" s="351">
        <f>+[2]INVERSIÓN!V23</f>
        <v>0</v>
      </c>
      <c r="G17" s="351">
        <f>+[2]INVERSIÓN!W23</f>
        <v>0</v>
      </c>
      <c r="H17" s="351">
        <f>+[2]INVERSIÓN!X23</f>
        <v>0</v>
      </c>
      <c r="I17" s="351">
        <f>+[2]INVERSIÓN!Y23</f>
        <v>0</v>
      </c>
      <c r="J17" s="359"/>
      <c r="K17" s="359"/>
      <c r="L17" s="359"/>
      <c r="M17" s="359"/>
      <c r="N17" s="741"/>
      <c r="O17" s="741"/>
      <c r="P17" s="741"/>
      <c r="Q17" s="744"/>
      <c r="R17" s="747"/>
      <c r="S17" s="747"/>
      <c r="T17" s="744"/>
      <c r="U17" s="744"/>
      <c r="V17" s="750"/>
    </row>
    <row r="18" spans="1:22" ht="35.450000000000003" customHeight="1" thickBot="1" x14ac:dyDescent="0.3">
      <c r="A18" s="752"/>
      <c r="B18" s="755"/>
      <c r="C18" s="758"/>
      <c r="D18" s="352" t="s">
        <v>36</v>
      </c>
      <c r="E18" s="360">
        <f>+[2]INVERSIÓN!H24</f>
        <v>0</v>
      </c>
      <c r="F18" s="361">
        <f>+[2]INVERSIÓN!V24</f>
        <v>29829333</v>
      </c>
      <c r="G18" s="361">
        <f>+[2]INVERSIÓN!W24</f>
        <v>29829333</v>
      </c>
      <c r="H18" s="361">
        <f>+[2]INVERSIÓN!X24</f>
        <v>29829333</v>
      </c>
      <c r="I18" s="361">
        <f>+[2]INVERSIÓN!Y24</f>
        <v>29829333</v>
      </c>
      <c r="J18" s="358">
        <f>+[2]INVERSIÓN!AF24</f>
        <v>26006000</v>
      </c>
      <c r="K18" s="358">
        <f>+[2]INVERSIÓN!AG24</f>
        <v>29829333</v>
      </c>
      <c r="L18" s="358">
        <f>+[2]INVERSIÓN!AH24</f>
        <v>29829333</v>
      </c>
      <c r="M18" s="358">
        <v>29829333</v>
      </c>
      <c r="N18" s="742"/>
      <c r="O18" s="742"/>
      <c r="P18" s="742"/>
      <c r="Q18" s="745"/>
      <c r="R18" s="748"/>
      <c r="S18" s="748"/>
      <c r="T18" s="745"/>
      <c r="U18" s="745"/>
      <c r="V18" s="751"/>
    </row>
    <row r="19" spans="1:22" ht="35.450000000000003" customHeight="1" x14ac:dyDescent="0.25">
      <c r="A19" s="752">
        <v>4</v>
      </c>
      <c r="B19" s="753" t="s">
        <v>155</v>
      </c>
      <c r="C19" s="756" t="s">
        <v>204</v>
      </c>
      <c r="D19" s="346" t="s">
        <v>198</v>
      </c>
      <c r="E19" s="362">
        <f>+[2]INVERSIÓN!H27</f>
        <v>100</v>
      </c>
      <c r="F19" s="362">
        <f>+[2]INVERSIÓN!V27</f>
        <v>100</v>
      </c>
      <c r="G19" s="362">
        <f>+[2]INVERSIÓN!W27</f>
        <v>100</v>
      </c>
      <c r="H19" s="362">
        <f>+[2]INVERSIÓN!X27</f>
        <v>100</v>
      </c>
      <c r="I19" s="362">
        <f>+[2]INVERSIÓN!Y27</f>
        <v>100</v>
      </c>
      <c r="J19" s="363">
        <f>+[2]INVERSIÓN!AF27</f>
        <v>64</v>
      </c>
      <c r="K19" s="363">
        <f>+[2]INVERSIÓN!AG27</f>
        <v>77</v>
      </c>
      <c r="L19" s="363">
        <f>+[2]INVERSIÓN!AH27</f>
        <v>89</v>
      </c>
      <c r="M19" s="363">
        <v>100</v>
      </c>
      <c r="N19" s="740" t="s">
        <v>121</v>
      </c>
      <c r="O19" s="740" t="s">
        <v>121</v>
      </c>
      <c r="P19" s="740" t="s">
        <v>121</v>
      </c>
      <c r="Q19" s="743" t="s">
        <v>199</v>
      </c>
      <c r="R19" s="746">
        <v>7541345</v>
      </c>
      <c r="S19" s="746"/>
      <c r="T19" s="743" t="s">
        <v>200</v>
      </c>
      <c r="U19" s="743" t="s">
        <v>201</v>
      </c>
      <c r="V19" s="749">
        <f>R19</f>
        <v>7541345</v>
      </c>
    </row>
    <row r="20" spans="1:22" ht="35.450000000000003" customHeight="1" x14ac:dyDescent="0.25">
      <c r="A20" s="752"/>
      <c r="B20" s="754"/>
      <c r="C20" s="757"/>
      <c r="D20" s="349" t="s">
        <v>202</v>
      </c>
      <c r="E20" s="358">
        <f>+[2]INVERSIÓN!H28</f>
        <v>247779000</v>
      </c>
      <c r="F20" s="358">
        <f>+[2]INVERSIÓN!V28</f>
        <v>71379000</v>
      </c>
      <c r="G20" s="358">
        <f>+[2]INVERSIÓN!W28</f>
        <v>71379000</v>
      </c>
      <c r="H20" s="358">
        <f>+[2]INVERSIÓN!X28</f>
        <v>71379000</v>
      </c>
      <c r="I20" s="358">
        <f>+[2]INVERSIÓN!Y28</f>
        <v>76570200</v>
      </c>
      <c r="J20" s="364">
        <f>+[2]INVERSIÓN!AF28</f>
        <v>71379000</v>
      </c>
      <c r="K20" s="364">
        <f>+[2]INVERSIÓN!AG28</f>
        <v>71379000</v>
      </c>
      <c r="L20" s="364">
        <f>+[2]INVERSIÓN!AH28</f>
        <v>71379000</v>
      </c>
      <c r="M20" s="364">
        <v>76570200</v>
      </c>
      <c r="N20" s="741"/>
      <c r="O20" s="741"/>
      <c r="P20" s="741"/>
      <c r="Q20" s="744"/>
      <c r="R20" s="747"/>
      <c r="S20" s="747"/>
      <c r="T20" s="744"/>
      <c r="U20" s="744"/>
      <c r="V20" s="750"/>
    </row>
    <row r="21" spans="1:22" ht="35.450000000000003" customHeight="1" x14ac:dyDescent="0.25">
      <c r="A21" s="752"/>
      <c r="B21" s="754"/>
      <c r="C21" s="757"/>
      <c r="D21" s="349" t="s">
        <v>35</v>
      </c>
      <c r="E21" s="351">
        <f>+[2]INVERSIÓN!H29</f>
        <v>0</v>
      </c>
      <c r="F21" s="351">
        <f>+[2]INVERSIÓN!V29</f>
        <v>0</v>
      </c>
      <c r="G21" s="351">
        <f>+[2]INVERSIÓN!W29</f>
        <v>0</v>
      </c>
      <c r="H21" s="351">
        <f>+[2]INVERSIÓN!X29</f>
        <v>0</v>
      </c>
      <c r="I21" s="351">
        <f>+[2]INVERSIÓN!Y29</f>
        <v>0</v>
      </c>
      <c r="J21" s="351"/>
      <c r="K21" s="351"/>
      <c r="L21" s="351"/>
      <c r="M21" s="351"/>
      <c r="N21" s="741"/>
      <c r="O21" s="741"/>
      <c r="P21" s="741"/>
      <c r="Q21" s="744"/>
      <c r="R21" s="747"/>
      <c r="S21" s="747"/>
      <c r="T21" s="744"/>
      <c r="U21" s="744"/>
      <c r="V21" s="750"/>
    </row>
    <row r="22" spans="1:22" ht="35.450000000000003" customHeight="1" thickBot="1" x14ac:dyDescent="0.3">
      <c r="A22" s="752"/>
      <c r="B22" s="755"/>
      <c r="C22" s="758"/>
      <c r="D22" s="352" t="s">
        <v>36</v>
      </c>
      <c r="E22" s="360">
        <f>+[2]INVERSIÓN!H30</f>
        <v>0</v>
      </c>
      <c r="F22" s="361">
        <f>+[2]INVERSIÓN!V30</f>
        <v>5250000</v>
      </c>
      <c r="G22" s="361">
        <f>+[2]INVERSIÓN!W30</f>
        <v>5250000</v>
      </c>
      <c r="H22" s="361">
        <f>+[2]INVERSIÓN!X30</f>
        <v>5250000</v>
      </c>
      <c r="I22" s="361">
        <f>+[2]INVERSIÓN!Y30</f>
        <v>5250000</v>
      </c>
      <c r="J22" s="364">
        <f>+[2]INVERSIÓN!AF30</f>
        <v>5250000</v>
      </c>
      <c r="K22" s="364">
        <f>+[2]INVERSIÓN!AG30</f>
        <v>5250000</v>
      </c>
      <c r="L22" s="364">
        <f>+[2]INVERSIÓN!AH30</f>
        <v>5250000</v>
      </c>
      <c r="M22" s="364">
        <v>5250000</v>
      </c>
      <c r="N22" s="742"/>
      <c r="O22" s="742"/>
      <c r="P22" s="742"/>
      <c r="Q22" s="745"/>
      <c r="R22" s="748"/>
      <c r="S22" s="748"/>
      <c r="T22" s="745"/>
      <c r="U22" s="745"/>
      <c r="V22" s="751"/>
    </row>
    <row r="23" spans="1:22" ht="35.450000000000003" customHeight="1" x14ac:dyDescent="0.25">
      <c r="A23" s="752">
        <v>5</v>
      </c>
      <c r="B23" s="753" t="s">
        <v>156</v>
      </c>
      <c r="C23" s="756" t="s">
        <v>204</v>
      </c>
      <c r="D23" s="346" t="s">
        <v>198</v>
      </c>
      <c r="E23" s="362">
        <f>+[2]INVERSIÓN!H33</f>
        <v>4</v>
      </c>
      <c r="F23" s="362">
        <f>+[2]INVERSIÓN!V33</f>
        <v>3.5</v>
      </c>
      <c r="G23" s="362">
        <f>+[2]INVERSIÓN!W33</f>
        <v>3.5</v>
      </c>
      <c r="H23" s="362">
        <f>+[2]INVERSIÓN!X33</f>
        <v>3.5</v>
      </c>
      <c r="I23" s="362">
        <f>+[2]INVERSIÓN!Y33</f>
        <v>3.5</v>
      </c>
      <c r="J23" s="365">
        <f>+[2]INVERSIÓN!AF33</f>
        <v>2.14</v>
      </c>
      <c r="K23" s="365">
        <f>+[2]INVERSIÓN!AG33</f>
        <v>2.5099999999999998</v>
      </c>
      <c r="L23" s="365">
        <f>+[2]INVERSIÓN!AH33</f>
        <v>3.14</v>
      </c>
      <c r="M23" s="365">
        <v>3.5</v>
      </c>
      <c r="N23" s="740" t="s">
        <v>121</v>
      </c>
      <c r="O23" s="740" t="s">
        <v>121</v>
      </c>
      <c r="P23" s="740" t="s">
        <v>121</v>
      </c>
      <c r="Q23" s="743" t="s">
        <v>199</v>
      </c>
      <c r="R23" s="746">
        <v>7541345</v>
      </c>
      <c r="S23" s="746"/>
      <c r="T23" s="743" t="s">
        <v>200</v>
      </c>
      <c r="U23" s="743" t="s">
        <v>201</v>
      </c>
      <c r="V23" s="749">
        <f>R23</f>
        <v>7541345</v>
      </c>
    </row>
    <row r="24" spans="1:22" ht="35.450000000000003" customHeight="1" x14ac:dyDescent="0.25">
      <c r="A24" s="752"/>
      <c r="B24" s="754"/>
      <c r="C24" s="757"/>
      <c r="D24" s="349" t="s">
        <v>202</v>
      </c>
      <c r="E24" s="366">
        <f>+[2]INVERSIÓN!H34</f>
        <v>560519667</v>
      </c>
      <c r="F24" s="366">
        <f>+[2]INVERSIÓN!V34</f>
        <v>111034000</v>
      </c>
      <c r="G24" s="366">
        <f>+[2]INVERSIÓN!W34</f>
        <v>111034000</v>
      </c>
      <c r="H24" s="366">
        <f>+[2]INVERSIÓN!X34</f>
        <v>111034000</v>
      </c>
      <c r="I24" s="366">
        <f>+[2]INVERSIÓN!Y34</f>
        <v>119335800</v>
      </c>
      <c r="J24" s="364">
        <f>+[2]INVERSIÓN!AF34</f>
        <v>109241800</v>
      </c>
      <c r="K24" s="364">
        <f>+[2]INVERSIÓN!AG34</f>
        <v>109241800</v>
      </c>
      <c r="L24" s="364">
        <f>+[2]INVERSIÓN!AH34</f>
        <v>109241800</v>
      </c>
      <c r="M24" s="364">
        <v>119335800</v>
      </c>
      <c r="N24" s="741"/>
      <c r="O24" s="741"/>
      <c r="P24" s="741"/>
      <c r="Q24" s="744"/>
      <c r="R24" s="747"/>
      <c r="S24" s="747"/>
      <c r="T24" s="744"/>
      <c r="U24" s="744"/>
      <c r="V24" s="750"/>
    </row>
    <row r="25" spans="1:22" ht="35.450000000000003" customHeight="1" x14ac:dyDescent="0.25">
      <c r="A25" s="752"/>
      <c r="B25" s="754"/>
      <c r="C25" s="757"/>
      <c r="D25" s="349" t="s">
        <v>35</v>
      </c>
      <c r="E25" s="351">
        <f>+[2]INVERSIÓN!H35</f>
        <v>0</v>
      </c>
      <c r="F25" s="351">
        <f>+[2]INVERSIÓN!V35</f>
        <v>0</v>
      </c>
      <c r="G25" s="351">
        <f>+[2]INVERSIÓN!W35</f>
        <v>0</v>
      </c>
      <c r="H25" s="351">
        <f>+[2]INVERSIÓN!X35</f>
        <v>0</v>
      </c>
      <c r="I25" s="351">
        <f>+[2]INVERSIÓN!Y35</f>
        <v>0</v>
      </c>
      <c r="J25" s="351"/>
      <c r="K25" s="351"/>
      <c r="L25" s="351"/>
      <c r="M25" s="351"/>
      <c r="N25" s="741"/>
      <c r="O25" s="741"/>
      <c r="P25" s="741"/>
      <c r="Q25" s="744"/>
      <c r="R25" s="747"/>
      <c r="S25" s="747"/>
      <c r="T25" s="744"/>
      <c r="U25" s="744"/>
      <c r="V25" s="750"/>
    </row>
    <row r="26" spans="1:22" ht="35.450000000000003" customHeight="1" thickBot="1" x14ac:dyDescent="0.3">
      <c r="A26" s="752"/>
      <c r="B26" s="755"/>
      <c r="C26" s="758"/>
      <c r="D26" s="352" t="s">
        <v>36</v>
      </c>
      <c r="E26" s="360">
        <f>+[2]INVERSIÓN!H36</f>
        <v>0</v>
      </c>
      <c r="F26" s="361">
        <f>+[2]INVERSIÓN!V36</f>
        <v>8194667</v>
      </c>
      <c r="G26" s="361">
        <f>+[2]INVERSIÓN!W36</f>
        <v>8194667</v>
      </c>
      <c r="H26" s="361">
        <f>+[2]INVERSIÓN!X36</f>
        <v>8194667</v>
      </c>
      <c r="I26" s="361">
        <f>+[2]INVERSIÓN!Y36</f>
        <v>8194667</v>
      </c>
      <c r="J26" s="364">
        <f>+[2]INVERSIÓN!AF36</f>
        <v>0</v>
      </c>
      <c r="K26" s="364">
        <f>+[2]INVERSIÓN!AG36</f>
        <v>8194667</v>
      </c>
      <c r="L26" s="364">
        <f>+[2]INVERSIÓN!AH36</f>
        <v>8194667</v>
      </c>
      <c r="M26" s="364">
        <v>8194667</v>
      </c>
      <c r="N26" s="742"/>
      <c r="O26" s="742"/>
      <c r="P26" s="742"/>
      <c r="Q26" s="745"/>
      <c r="R26" s="748"/>
      <c r="S26" s="748"/>
      <c r="T26" s="745"/>
      <c r="U26" s="745"/>
      <c r="V26" s="751"/>
    </row>
    <row r="27" spans="1:22" ht="35.450000000000003" customHeight="1" x14ac:dyDescent="0.25">
      <c r="A27" s="752">
        <v>6</v>
      </c>
      <c r="B27" s="759" t="s">
        <v>157</v>
      </c>
      <c r="C27" s="756" t="s">
        <v>204</v>
      </c>
      <c r="D27" s="346" t="s">
        <v>198</v>
      </c>
      <c r="E27" s="362">
        <f>+[2]INVERSIÓN!H39</f>
        <v>2500</v>
      </c>
      <c r="F27" s="362">
        <f>+[2]INVERSIÓN!V39</f>
        <v>1600</v>
      </c>
      <c r="G27" s="362">
        <f>+[2]INVERSIÓN!W39</f>
        <v>1600</v>
      </c>
      <c r="H27" s="362">
        <f>+[2]INVERSIÓN!X39</f>
        <v>1649</v>
      </c>
      <c r="I27" s="362">
        <f>+[2]INVERSIÓN!Y39</f>
        <v>1724</v>
      </c>
      <c r="J27" s="355">
        <f>+[2]INVERSIÓN!AF39</f>
        <v>1519</v>
      </c>
      <c r="K27" s="355">
        <f>+[2]INVERSIÓN!AG39</f>
        <v>1649</v>
      </c>
      <c r="L27" s="355">
        <f>+[2]INVERSIÓN!AH39</f>
        <v>1724</v>
      </c>
      <c r="M27" s="355">
        <v>1726</v>
      </c>
      <c r="N27" s="740" t="s">
        <v>121</v>
      </c>
      <c r="O27" s="740" t="s">
        <v>121</v>
      </c>
      <c r="P27" s="740" t="s">
        <v>121</v>
      </c>
      <c r="Q27" s="743" t="s">
        <v>199</v>
      </c>
      <c r="R27" s="746">
        <v>7541345</v>
      </c>
      <c r="S27" s="746"/>
      <c r="T27" s="743" t="s">
        <v>200</v>
      </c>
      <c r="U27" s="743" t="s">
        <v>201</v>
      </c>
      <c r="V27" s="749">
        <f>R27</f>
        <v>7541345</v>
      </c>
    </row>
    <row r="28" spans="1:22" ht="35.450000000000003" customHeight="1" x14ac:dyDescent="0.25">
      <c r="A28" s="752"/>
      <c r="B28" s="760"/>
      <c r="C28" s="757"/>
      <c r="D28" s="349" t="s">
        <v>202</v>
      </c>
      <c r="E28" s="366">
        <f>+[2]INVERSIÓN!H40</f>
        <v>2420117031</v>
      </c>
      <c r="F28" s="366">
        <f>+[2]INVERSIÓN!V40</f>
        <v>395461240</v>
      </c>
      <c r="G28" s="366">
        <f>+[2]INVERSIÓN!W40</f>
        <v>545461240</v>
      </c>
      <c r="H28" s="366">
        <f>+[2]INVERSIÓN!X40</f>
        <v>545461240</v>
      </c>
      <c r="I28" s="366">
        <f>+[2]INVERSIÓN!Y40</f>
        <v>559833840</v>
      </c>
      <c r="J28" s="348">
        <f>+[2]INVERSIÓN!AF40</f>
        <v>395152240</v>
      </c>
      <c r="K28" s="348">
        <f>+[2]INVERSIÓN!AG40</f>
        <v>395152240</v>
      </c>
      <c r="L28" s="348">
        <f>+[2]INVERSIÓN!AH40</f>
        <v>543353840</v>
      </c>
      <c r="M28" s="348">
        <v>559833840</v>
      </c>
      <c r="N28" s="741"/>
      <c r="O28" s="741"/>
      <c r="P28" s="741"/>
      <c r="Q28" s="744"/>
      <c r="R28" s="747"/>
      <c r="S28" s="747"/>
      <c r="T28" s="744"/>
      <c r="U28" s="744"/>
      <c r="V28" s="750"/>
    </row>
    <row r="29" spans="1:22" ht="35.450000000000003" customHeight="1" x14ac:dyDescent="0.25">
      <c r="A29" s="752"/>
      <c r="B29" s="760"/>
      <c r="C29" s="757"/>
      <c r="D29" s="349" t="s">
        <v>35</v>
      </c>
      <c r="E29" s="351">
        <f>+[2]INVERSIÓN!H41</f>
        <v>0</v>
      </c>
      <c r="F29" s="351">
        <f>+[2]INVERSIÓN!V41</f>
        <v>0</v>
      </c>
      <c r="G29" s="351">
        <f>+[2]INVERSIÓN!W41</f>
        <v>0</v>
      </c>
      <c r="H29" s="351">
        <f>+[2]INVERSIÓN!X41</f>
        <v>0</v>
      </c>
      <c r="I29" s="351">
        <f>+[2]INVERSIÓN!Y41</f>
        <v>0</v>
      </c>
      <c r="J29" s="351"/>
      <c r="K29" s="351"/>
      <c r="L29" s="351"/>
      <c r="M29" s="351"/>
      <c r="N29" s="741"/>
      <c r="O29" s="741"/>
      <c r="P29" s="741"/>
      <c r="Q29" s="744"/>
      <c r="R29" s="747"/>
      <c r="S29" s="747"/>
      <c r="T29" s="744"/>
      <c r="U29" s="744"/>
      <c r="V29" s="750"/>
    </row>
    <row r="30" spans="1:22" ht="35.450000000000003" customHeight="1" thickBot="1" x14ac:dyDescent="0.3">
      <c r="A30" s="752"/>
      <c r="B30" s="761"/>
      <c r="C30" s="758"/>
      <c r="D30" s="352" t="s">
        <v>36</v>
      </c>
      <c r="E30" s="360">
        <f>+[2]INVERSIÓN!H42</f>
        <v>0</v>
      </c>
      <c r="F30" s="361">
        <f>+[2]INVERSIÓN!V42</f>
        <v>322045973</v>
      </c>
      <c r="G30" s="361">
        <f>+[2]INVERSIÓN!W42</f>
        <v>322045973</v>
      </c>
      <c r="H30" s="361">
        <f>+[2]INVERSIÓN!X42</f>
        <v>322045973</v>
      </c>
      <c r="I30" s="361">
        <f>+[2]INVERSIÓN!Y42</f>
        <v>322045973</v>
      </c>
      <c r="J30" s="367">
        <f>+[2]INVERSIÓN!AF42</f>
        <v>3163333</v>
      </c>
      <c r="K30" s="367">
        <f>+[2]INVERSIÓN!AG42</f>
        <v>103163319</v>
      </c>
      <c r="L30" s="367">
        <f>+[2]INVERSIÓN!AH42</f>
        <v>281645951</v>
      </c>
      <c r="M30" s="367">
        <v>281645951</v>
      </c>
      <c r="N30" s="742"/>
      <c r="O30" s="742"/>
      <c r="P30" s="742"/>
      <c r="Q30" s="745"/>
      <c r="R30" s="748"/>
      <c r="S30" s="748"/>
      <c r="T30" s="745"/>
      <c r="U30" s="745"/>
      <c r="V30" s="751"/>
    </row>
    <row r="31" spans="1:22" ht="35.450000000000003" customHeight="1" x14ac:dyDescent="0.25">
      <c r="A31" s="752">
        <v>7</v>
      </c>
      <c r="B31" s="753" t="s">
        <v>158</v>
      </c>
      <c r="C31" s="756" t="s">
        <v>204</v>
      </c>
      <c r="D31" s="346" t="s">
        <v>198</v>
      </c>
      <c r="E31" s="368">
        <f>+[2]INVERSIÓN!H45</f>
        <v>6</v>
      </c>
      <c r="F31" s="368">
        <f>+[2]INVERSIÓN!V45</f>
        <v>5.5</v>
      </c>
      <c r="G31" s="368">
        <f>+[2]INVERSIÓN!W45</f>
        <v>5.5</v>
      </c>
      <c r="H31" s="368">
        <f>+[2]INVERSIÓN!X45</f>
        <v>5.5</v>
      </c>
      <c r="I31" s="368">
        <f>+[2]INVERSIÓN!Y45</f>
        <v>5.5</v>
      </c>
      <c r="J31" s="365">
        <f>+[2]INVERSIÓN!AF45</f>
        <v>4.6900000000000004</v>
      </c>
      <c r="K31" s="365">
        <f>+[2]INVERSIÓN!AG45</f>
        <v>4.97</v>
      </c>
      <c r="L31" s="365">
        <f>+[2]INVERSIÓN!AH45</f>
        <v>5</v>
      </c>
      <c r="M31" s="365">
        <v>5.2</v>
      </c>
      <c r="N31" s="740" t="s">
        <v>121</v>
      </c>
      <c r="O31" s="740" t="s">
        <v>121</v>
      </c>
      <c r="P31" s="740" t="s">
        <v>121</v>
      </c>
      <c r="Q31" s="743" t="s">
        <v>199</v>
      </c>
      <c r="R31" s="746">
        <v>7541345</v>
      </c>
      <c r="S31" s="746"/>
      <c r="T31" s="743" t="s">
        <v>200</v>
      </c>
      <c r="U31" s="743" t="s">
        <v>201</v>
      </c>
      <c r="V31" s="749">
        <f>R31</f>
        <v>7541345</v>
      </c>
    </row>
    <row r="32" spans="1:22" ht="35.450000000000003" customHeight="1" x14ac:dyDescent="0.25">
      <c r="A32" s="752"/>
      <c r="B32" s="754"/>
      <c r="C32" s="757"/>
      <c r="D32" s="349" t="s">
        <v>202</v>
      </c>
      <c r="E32" s="366">
        <f>+[2]INVERSIÓN!H46</f>
        <v>1045668300</v>
      </c>
      <c r="F32" s="366">
        <f>+[2]INVERSIÓN!V46</f>
        <v>79423300</v>
      </c>
      <c r="G32" s="366">
        <f>+[2]INVERSIÓN!W46</f>
        <v>79423300</v>
      </c>
      <c r="H32" s="366">
        <f>+[2]INVERSIÓN!X46</f>
        <v>79423300</v>
      </c>
      <c r="I32" s="366">
        <f>+[2]INVERSIÓN!Y46</f>
        <v>35346167</v>
      </c>
      <c r="J32" s="350">
        <f>+[2]INVERSIÓN!AF46</f>
        <v>79423300</v>
      </c>
      <c r="K32" s="350">
        <f>+[2]INVERSIÓN!AG46</f>
        <v>35346167</v>
      </c>
      <c r="L32" s="350">
        <f>+[2]INVERSIÓN!AH46</f>
        <v>35346167</v>
      </c>
      <c r="M32" s="350">
        <v>35346167</v>
      </c>
      <c r="N32" s="741"/>
      <c r="O32" s="741"/>
      <c r="P32" s="741"/>
      <c r="Q32" s="744"/>
      <c r="R32" s="747"/>
      <c r="S32" s="747"/>
      <c r="T32" s="744"/>
      <c r="U32" s="744"/>
      <c r="V32" s="750"/>
    </row>
    <row r="33" spans="1:22" ht="35.450000000000003" customHeight="1" x14ac:dyDescent="0.25">
      <c r="A33" s="752"/>
      <c r="B33" s="754"/>
      <c r="C33" s="757"/>
      <c r="D33" s="349" t="s">
        <v>35</v>
      </c>
      <c r="E33" s="351">
        <f>+[2]INVERSIÓN!H47</f>
        <v>0</v>
      </c>
      <c r="F33" s="351">
        <f>+[2]INVERSIÓN!V47</f>
        <v>0</v>
      </c>
      <c r="G33" s="351">
        <f>+[2]INVERSIÓN!W47</f>
        <v>0</v>
      </c>
      <c r="H33" s="351">
        <f>+[2]INVERSIÓN!X47</f>
        <v>0</v>
      </c>
      <c r="I33" s="351">
        <f>+[2]INVERSIÓN!Y47</f>
        <v>0</v>
      </c>
      <c r="J33" s="351"/>
      <c r="K33" s="351"/>
      <c r="L33" s="351"/>
      <c r="M33" s="351"/>
      <c r="N33" s="741"/>
      <c r="O33" s="741"/>
      <c r="P33" s="741"/>
      <c r="Q33" s="744"/>
      <c r="R33" s="747"/>
      <c r="S33" s="747"/>
      <c r="T33" s="744"/>
      <c r="U33" s="744"/>
      <c r="V33" s="750"/>
    </row>
    <row r="34" spans="1:22" ht="35.450000000000003" customHeight="1" thickBot="1" x14ac:dyDescent="0.3">
      <c r="A34" s="752"/>
      <c r="B34" s="755"/>
      <c r="C34" s="758"/>
      <c r="D34" s="352" t="s">
        <v>36</v>
      </c>
      <c r="E34" s="360">
        <f>+[2]INVERSIÓN!H48</f>
        <v>0</v>
      </c>
      <c r="F34" s="361">
        <f>+[2]INVERSIÓN!V48</f>
        <v>3430000</v>
      </c>
      <c r="G34" s="361">
        <f>+[2]INVERSIÓN!W48</f>
        <v>3430000</v>
      </c>
      <c r="H34" s="361">
        <f>+[2]INVERSIÓN!X48</f>
        <v>3430000</v>
      </c>
      <c r="I34" s="361">
        <f>+[2]INVERSIÓN!Y48</f>
        <v>3430000</v>
      </c>
      <c r="J34" s="367">
        <f>+[2]INVERSIÓN!AF48</f>
        <v>3430000</v>
      </c>
      <c r="K34" s="367">
        <f>+[2]INVERSIÓN!AG48</f>
        <v>3430000</v>
      </c>
      <c r="L34" s="367">
        <f>+[2]INVERSIÓN!AH48</f>
        <v>3430000</v>
      </c>
      <c r="M34" s="367">
        <v>3430000</v>
      </c>
      <c r="N34" s="742"/>
      <c r="O34" s="742"/>
      <c r="P34" s="742"/>
      <c r="Q34" s="745"/>
      <c r="R34" s="748"/>
      <c r="S34" s="748"/>
      <c r="T34" s="745"/>
      <c r="U34" s="745"/>
      <c r="V34" s="751"/>
    </row>
    <row r="35" spans="1:22" ht="35.450000000000003" customHeight="1" x14ac:dyDescent="0.25">
      <c r="A35" s="752">
        <v>8</v>
      </c>
      <c r="B35" s="753" t="s">
        <v>205</v>
      </c>
      <c r="C35" s="756" t="s">
        <v>204</v>
      </c>
      <c r="D35" s="346" t="s">
        <v>198</v>
      </c>
      <c r="E35" s="369">
        <v>1</v>
      </c>
      <c r="F35" s="369">
        <f>+[2]INVERSIÓN!V51</f>
        <v>1</v>
      </c>
      <c r="G35" s="369">
        <f>+[2]INVERSIÓN!W51</f>
        <v>1</v>
      </c>
      <c r="H35" s="369">
        <f>+[2]INVERSIÓN!X51</f>
        <v>1</v>
      </c>
      <c r="I35" s="369">
        <f>+[2]INVERSIÓN!Y51</f>
        <v>1</v>
      </c>
      <c r="J35" s="370">
        <f>+[2]INVERSIÓN!AF51</f>
        <v>1</v>
      </c>
      <c r="K35" s="370">
        <f>+[2]INVERSIÓN!AG51</f>
        <v>1</v>
      </c>
      <c r="L35" s="370">
        <f>+[2]INVERSIÓN!AH51</f>
        <v>1</v>
      </c>
      <c r="M35" s="370">
        <v>1</v>
      </c>
      <c r="N35" s="740" t="s">
        <v>121</v>
      </c>
      <c r="O35" s="740" t="s">
        <v>121</v>
      </c>
      <c r="P35" s="740" t="s">
        <v>121</v>
      </c>
      <c r="Q35" s="743" t="s">
        <v>199</v>
      </c>
      <c r="R35" s="746">
        <v>7541345</v>
      </c>
      <c r="S35" s="746"/>
      <c r="T35" s="743" t="s">
        <v>200</v>
      </c>
      <c r="U35" s="743" t="s">
        <v>201</v>
      </c>
      <c r="V35" s="749">
        <f>R35</f>
        <v>7541345</v>
      </c>
    </row>
    <row r="36" spans="1:22" ht="35.450000000000003" customHeight="1" x14ac:dyDescent="0.25">
      <c r="A36" s="752"/>
      <c r="B36" s="754"/>
      <c r="C36" s="757"/>
      <c r="D36" s="349" t="s">
        <v>202</v>
      </c>
      <c r="E36" s="366">
        <f>+[2]INVERSIÓN!H52</f>
        <v>985106167</v>
      </c>
      <c r="F36" s="366">
        <f>+[2]INVERSIÓN!V52</f>
        <v>260136500</v>
      </c>
      <c r="G36" s="366">
        <f>+[2]INVERSIÓN!W52</f>
        <v>260136500</v>
      </c>
      <c r="H36" s="366">
        <f>+[2]INVERSIÓN!X52</f>
        <v>260136500</v>
      </c>
      <c r="I36" s="366">
        <f>+[2]INVERSIÓN!Y52</f>
        <v>267346800</v>
      </c>
      <c r="J36" s="350">
        <f>+[2]INVERSIÓN!AF52</f>
        <v>249908900</v>
      </c>
      <c r="K36" s="350">
        <f>+[2]INVERSIÓN!AG52</f>
        <v>249908900</v>
      </c>
      <c r="L36" s="350">
        <f>+[2]INVERSIÓN!AH52</f>
        <v>249908900</v>
      </c>
      <c r="M36" s="350">
        <v>267346800</v>
      </c>
      <c r="N36" s="741"/>
      <c r="O36" s="741"/>
      <c r="P36" s="741"/>
      <c r="Q36" s="744"/>
      <c r="R36" s="747"/>
      <c r="S36" s="747"/>
      <c r="T36" s="744"/>
      <c r="U36" s="744"/>
      <c r="V36" s="750"/>
    </row>
    <row r="37" spans="1:22" ht="35.450000000000003" customHeight="1" x14ac:dyDescent="0.25">
      <c r="A37" s="752"/>
      <c r="B37" s="754"/>
      <c r="C37" s="757"/>
      <c r="D37" s="349" t="s">
        <v>35</v>
      </c>
      <c r="E37" s="351">
        <f>+[2]INVERSIÓN!H53</f>
        <v>0</v>
      </c>
      <c r="F37" s="351">
        <f>+[2]INVERSIÓN!V53</f>
        <v>0</v>
      </c>
      <c r="G37" s="351">
        <f>+[2]INVERSIÓN!W53</f>
        <v>0</v>
      </c>
      <c r="H37" s="351">
        <f>+[2]INVERSIÓN!X53</f>
        <v>0</v>
      </c>
      <c r="I37" s="351">
        <f>+[2]INVERSIÓN!Y53</f>
        <v>0</v>
      </c>
      <c r="J37" s="351"/>
      <c r="K37" s="351"/>
      <c r="L37" s="351"/>
      <c r="M37" s="351"/>
      <c r="N37" s="741"/>
      <c r="O37" s="741"/>
      <c r="P37" s="741"/>
      <c r="Q37" s="744"/>
      <c r="R37" s="747"/>
      <c r="S37" s="747"/>
      <c r="T37" s="744"/>
      <c r="U37" s="744"/>
      <c r="V37" s="750"/>
    </row>
    <row r="38" spans="1:22" ht="35.450000000000003" customHeight="1" thickBot="1" x14ac:dyDescent="0.3">
      <c r="A38" s="752"/>
      <c r="B38" s="755"/>
      <c r="C38" s="758"/>
      <c r="D38" s="352" t="s">
        <v>36</v>
      </c>
      <c r="E38" s="360">
        <f>+[2]INVERSIÓN!H54</f>
        <v>0</v>
      </c>
      <c r="F38" s="361">
        <f>+[2]INVERSIÓN!V54</f>
        <v>6271666</v>
      </c>
      <c r="G38" s="361">
        <f>+[2]INVERSIÓN!W54</f>
        <v>6271666</v>
      </c>
      <c r="H38" s="361">
        <f>+[2]INVERSIÓN!X54</f>
        <v>6271666</v>
      </c>
      <c r="I38" s="361">
        <f>+[2]INVERSIÓN!Y54</f>
        <v>6271666</v>
      </c>
      <c r="J38" s="367">
        <f>+[2]INVERSIÓN!AF54</f>
        <v>6271666</v>
      </c>
      <c r="K38" s="367">
        <f>+[2]INVERSIÓN!AG54</f>
        <v>6271666</v>
      </c>
      <c r="L38" s="367">
        <f>+[2]INVERSIÓN!AH54</f>
        <v>6271666</v>
      </c>
      <c r="M38" s="371">
        <v>6271666</v>
      </c>
      <c r="N38" s="742"/>
      <c r="O38" s="742"/>
      <c r="P38" s="742"/>
      <c r="Q38" s="745"/>
      <c r="R38" s="748"/>
      <c r="S38" s="748"/>
      <c r="T38" s="745"/>
      <c r="U38" s="745"/>
      <c r="V38" s="751"/>
    </row>
    <row r="39" spans="1:22" x14ac:dyDescent="0.25">
      <c r="A39" s="722">
        <v>9</v>
      </c>
      <c r="B39" s="725" t="s">
        <v>162</v>
      </c>
      <c r="C39" s="718" t="s">
        <v>285</v>
      </c>
      <c r="D39" s="349" t="s">
        <v>198</v>
      </c>
      <c r="E39" s="372"/>
      <c r="F39" s="372"/>
      <c r="G39" s="372"/>
      <c r="H39" s="372"/>
      <c r="I39" s="373">
        <v>10</v>
      </c>
      <c r="J39" s="374"/>
      <c r="K39" s="374"/>
      <c r="L39" s="374"/>
      <c r="M39" s="375">
        <v>10</v>
      </c>
      <c r="N39" s="727" t="s">
        <v>121</v>
      </c>
      <c r="O39" s="727" t="s">
        <v>121</v>
      </c>
      <c r="P39" s="727" t="s">
        <v>121</v>
      </c>
      <c r="Q39" s="717" t="s">
        <v>199</v>
      </c>
      <c r="R39" s="731">
        <v>234948</v>
      </c>
      <c r="S39" s="732"/>
      <c r="T39" s="717" t="s">
        <v>200</v>
      </c>
      <c r="U39" s="717" t="s">
        <v>201</v>
      </c>
      <c r="V39" s="737">
        <f>R39</f>
        <v>234948</v>
      </c>
    </row>
    <row r="40" spans="1:22" ht="15.75" thickBot="1" x14ac:dyDescent="0.3">
      <c r="A40" s="723"/>
      <c r="B40" s="725"/>
      <c r="C40" s="719"/>
      <c r="D40" s="349" t="s">
        <v>202</v>
      </c>
      <c r="E40" s="349"/>
      <c r="F40" s="349"/>
      <c r="G40" s="349"/>
      <c r="H40" s="349"/>
      <c r="I40" s="350">
        <v>12564364.963325201</v>
      </c>
      <c r="J40" s="376"/>
      <c r="K40" s="376"/>
      <c r="L40" s="376"/>
      <c r="M40" s="375">
        <v>12564364.963325201</v>
      </c>
      <c r="N40" s="728"/>
      <c r="O40" s="728"/>
      <c r="P40" s="728"/>
      <c r="Q40" s="712"/>
      <c r="R40" s="733"/>
      <c r="S40" s="734"/>
      <c r="T40" s="712"/>
      <c r="U40" s="712"/>
      <c r="V40" s="738"/>
    </row>
    <row r="41" spans="1:22" ht="29.25" hidden="1" customHeight="1" x14ac:dyDescent="0.25">
      <c r="A41" s="723"/>
      <c r="B41" s="725"/>
      <c r="C41" s="719"/>
      <c r="D41" s="349" t="s">
        <v>35</v>
      </c>
      <c r="E41" s="349"/>
      <c r="F41" s="349"/>
      <c r="G41" s="349"/>
      <c r="H41" s="349"/>
      <c r="I41" s="376"/>
      <c r="J41" s="376"/>
      <c r="K41" s="376"/>
      <c r="L41" s="376"/>
      <c r="M41" s="375">
        <v>0</v>
      </c>
      <c r="N41" s="728"/>
      <c r="O41" s="728"/>
      <c r="P41" s="728"/>
      <c r="Q41" s="712"/>
      <c r="R41" s="733"/>
      <c r="S41" s="734"/>
      <c r="T41" s="712"/>
      <c r="U41" s="712"/>
      <c r="V41" s="738"/>
    </row>
    <row r="42" spans="1:22" ht="29.25" hidden="1" customHeight="1" x14ac:dyDescent="0.25">
      <c r="A42" s="723"/>
      <c r="B42" s="725"/>
      <c r="C42" s="720"/>
      <c r="D42" s="349" t="s">
        <v>36</v>
      </c>
      <c r="E42" s="349"/>
      <c r="F42" s="349"/>
      <c r="G42" s="349"/>
      <c r="H42" s="349"/>
      <c r="I42" s="377">
        <v>0</v>
      </c>
      <c r="J42" s="376"/>
      <c r="K42" s="376"/>
      <c r="L42" s="376"/>
      <c r="M42" s="375">
        <v>0</v>
      </c>
      <c r="N42" s="729"/>
      <c r="O42" s="729"/>
      <c r="P42" s="729"/>
      <c r="Q42" s="730"/>
      <c r="R42" s="735"/>
      <c r="S42" s="736"/>
      <c r="T42" s="730"/>
      <c r="U42" s="730"/>
      <c r="V42" s="739"/>
    </row>
    <row r="43" spans="1:22" x14ac:dyDescent="0.25">
      <c r="A43" s="723"/>
      <c r="B43" s="725"/>
      <c r="C43" s="718" t="s">
        <v>286</v>
      </c>
      <c r="D43" s="349" t="s">
        <v>198</v>
      </c>
      <c r="E43" s="378"/>
      <c r="F43" s="378"/>
      <c r="G43" s="378"/>
      <c r="H43" s="378"/>
      <c r="I43" s="373">
        <v>60</v>
      </c>
      <c r="J43" s="376"/>
      <c r="K43" s="376"/>
      <c r="L43" s="376"/>
      <c r="M43" s="375">
        <v>60</v>
      </c>
      <c r="N43" s="717" t="s">
        <v>287</v>
      </c>
      <c r="O43" s="714">
        <f>+S43</f>
        <v>108457</v>
      </c>
      <c r="P43" s="379"/>
      <c r="Q43" s="714">
        <f>+S43</f>
        <v>108457</v>
      </c>
      <c r="R43" s="379"/>
      <c r="S43" s="714">
        <v>108457</v>
      </c>
      <c r="T43" s="717" t="s">
        <v>200</v>
      </c>
      <c r="U43" s="717" t="s">
        <v>201</v>
      </c>
      <c r="V43" s="380"/>
    </row>
    <row r="44" spans="1:22" ht="15.75" thickBot="1" x14ac:dyDescent="0.3">
      <c r="A44" s="723"/>
      <c r="B44" s="725"/>
      <c r="C44" s="719"/>
      <c r="D44" s="349" t="s">
        <v>202</v>
      </c>
      <c r="E44" s="349"/>
      <c r="F44" s="349"/>
      <c r="G44" s="349"/>
      <c r="H44" s="349"/>
      <c r="I44" s="350">
        <v>75386189.779951096</v>
      </c>
      <c r="J44" s="376"/>
      <c r="K44" s="376"/>
      <c r="L44" s="376"/>
      <c r="M44" s="375">
        <v>75386189.779951096</v>
      </c>
      <c r="N44" s="712"/>
      <c r="O44" s="715"/>
      <c r="P44" s="381"/>
      <c r="Q44" s="715"/>
      <c r="R44" s="381"/>
      <c r="S44" s="715"/>
      <c r="T44" s="712"/>
      <c r="U44" s="712"/>
      <c r="V44" s="382"/>
    </row>
    <row r="45" spans="1:22" ht="29.25" hidden="1" customHeight="1" x14ac:dyDescent="0.25">
      <c r="A45" s="723"/>
      <c r="B45" s="725"/>
      <c r="C45" s="719"/>
      <c r="D45" s="349" t="s">
        <v>35</v>
      </c>
      <c r="E45" s="349"/>
      <c r="F45" s="349"/>
      <c r="G45" s="349"/>
      <c r="H45" s="349"/>
      <c r="I45" s="376"/>
      <c r="J45" s="376"/>
      <c r="K45" s="376"/>
      <c r="L45" s="376"/>
      <c r="M45" s="375">
        <v>0</v>
      </c>
      <c r="N45" s="712"/>
      <c r="O45" s="715"/>
      <c r="P45" s="381"/>
      <c r="Q45" s="715"/>
      <c r="R45" s="381"/>
      <c r="S45" s="715"/>
      <c r="T45" s="712"/>
      <c r="U45" s="712"/>
      <c r="V45" s="382"/>
    </row>
    <row r="46" spans="1:22" ht="29.25" hidden="1" customHeight="1" x14ac:dyDescent="0.25">
      <c r="A46" s="723"/>
      <c r="B46" s="725"/>
      <c r="C46" s="720"/>
      <c r="D46" s="349" t="s">
        <v>36</v>
      </c>
      <c r="E46" s="349"/>
      <c r="F46" s="349"/>
      <c r="G46" s="349"/>
      <c r="H46" s="349"/>
      <c r="I46" s="377">
        <v>0</v>
      </c>
      <c r="J46" s="376"/>
      <c r="K46" s="376"/>
      <c r="L46" s="376"/>
      <c r="M46" s="375">
        <v>0</v>
      </c>
      <c r="N46" s="713"/>
      <c r="O46" s="716"/>
      <c r="P46" s="381"/>
      <c r="Q46" s="716"/>
      <c r="R46" s="381"/>
      <c r="S46" s="716"/>
      <c r="T46" s="713"/>
      <c r="U46" s="713"/>
      <c r="V46" s="382"/>
    </row>
    <row r="47" spans="1:22" x14ac:dyDescent="0.25">
      <c r="A47" s="723"/>
      <c r="B47" s="725"/>
      <c r="C47" s="718" t="s">
        <v>288</v>
      </c>
      <c r="D47" s="349" t="s">
        <v>198</v>
      </c>
      <c r="E47" s="378"/>
      <c r="F47" s="378"/>
      <c r="G47" s="378"/>
      <c r="H47" s="378"/>
      <c r="I47" s="373">
        <v>11</v>
      </c>
      <c r="J47" s="376"/>
      <c r="K47" s="376"/>
      <c r="L47" s="376"/>
      <c r="M47" s="375">
        <v>11</v>
      </c>
      <c r="N47" s="711" t="s">
        <v>287</v>
      </c>
      <c r="O47" s="721">
        <f>+S47</f>
        <v>135160</v>
      </c>
      <c r="P47" s="381"/>
      <c r="Q47" s="721">
        <f>+S47</f>
        <v>135160</v>
      </c>
      <c r="R47" s="381"/>
      <c r="S47" s="721">
        <v>135160</v>
      </c>
      <c r="T47" s="711" t="s">
        <v>200</v>
      </c>
      <c r="U47" s="711" t="s">
        <v>201</v>
      </c>
      <c r="V47" s="382"/>
    </row>
    <row r="48" spans="1:22" ht="15.75" thickBot="1" x14ac:dyDescent="0.3">
      <c r="A48" s="723"/>
      <c r="B48" s="725"/>
      <c r="C48" s="719"/>
      <c r="D48" s="349" t="s">
        <v>202</v>
      </c>
      <c r="E48" s="349"/>
      <c r="F48" s="349"/>
      <c r="G48" s="349"/>
      <c r="H48" s="349"/>
      <c r="I48" s="350">
        <v>13820801.459657701</v>
      </c>
      <c r="J48" s="376"/>
      <c r="K48" s="376"/>
      <c r="L48" s="376"/>
      <c r="M48" s="375">
        <v>13820801.459657701</v>
      </c>
      <c r="N48" s="712"/>
      <c r="O48" s="715"/>
      <c r="P48" s="381"/>
      <c r="Q48" s="715"/>
      <c r="R48" s="381"/>
      <c r="S48" s="715"/>
      <c r="T48" s="712"/>
      <c r="U48" s="712"/>
      <c r="V48" s="382"/>
    </row>
    <row r="49" spans="1:22" ht="29.25" hidden="1" customHeight="1" x14ac:dyDescent="0.25">
      <c r="A49" s="723"/>
      <c r="B49" s="725"/>
      <c r="C49" s="719"/>
      <c r="D49" s="349" t="s">
        <v>35</v>
      </c>
      <c r="E49" s="349"/>
      <c r="F49" s="349"/>
      <c r="G49" s="349"/>
      <c r="H49" s="349"/>
      <c r="I49" s="376"/>
      <c r="J49" s="376"/>
      <c r="K49" s="376"/>
      <c r="L49" s="376"/>
      <c r="M49" s="375">
        <v>0</v>
      </c>
      <c r="N49" s="712"/>
      <c r="O49" s="715"/>
      <c r="P49" s="381"/>
      <c r="Q49" s="715"/>
      <c r="R49" s="381"/>
      <c r="S49" s="715"/>
      <c r="T49" s="712"/>
      <c r="U49" s="712"/>
      <c r="V49" s="382"/>
    </row>
    <row r="50" spans="1:22" ht="29.25" hidden="1" customHeight="1" x14ac:dyDescent="0.25">
      <c r="A50" s="723"/>
      <c r="B50" s="725"/>
      <c r="C50" s="720"/>
      <c r="D50" s="349" t="s">
        <v>36</v>
      </c>
      <c r="E50" s="349"/>
      <c r="F50" s="349"/>
      <c r="G50" s="349"/>
      <c r="H50" s="349"/>
      <c r="I50" s="377">
        <v>0</v>
      </c>
      <c r="J50" s="376"/>
      <c r="K50" s="376"/>
      <c r="L50" s="376"/>
      <c r="M50" s="375">
        <v>0</v>
      </c>
      <c r="N50" s="713"/>
      <c r="O50" s="716"/>
      <c r="P50" s="381"/>
      <c r="Q50" s="716"/>
      <c r="R50" s="381"/>
      <c r="S50" s="716"/>
      <c r="T50" s="713"/>
      <c r="U50" s="713"/>
      <c r="V50" s="382"/>
    </row>
    <row r="51" spans="1:22" x14ac:dyDescent="0.25">
      <c r="A51" s="723"/>
      <c r="B51" s="725"/>
      <c r="C51" s="718" t="s">
        <v>289</v>
      </c>
      <c r="D51" s="349" t="s">
        <v>198</v>
      </c>
      <c r="E51" s="378"/>
      <c r="F51" s="378"/>
      <c r="G51" s="378"/>
      <c r="H51" s="378"/>
      <c r="I51" s="373">
        <v>13</v>
      </c>
      <c r="J51" s="376"/>
      <c r="K51" s="376"/>
      <c r="L51" s="376"/>
      <c r="M51" s="375">
        <v>13</v>
      </c>
      <c r="N51" s="711" t="s">
        <v>287</v>
      </c>
      <c r="O51" s="721">
        <f>+S51</f>
        <v>651586</v>
      </c>
      <c r="P51" s="381"/>
      <c r="Q51" s="721">
        <f>+S51</f>
        <v>651586</v>
      </c>
      <c r="R51" s="381"/>
      <c r="S51" s="721">
        <v>651586</v>
      </c>
      <c r="T51" s="711" t="s">
        <v>200</v>
      </c>
      <c r="U51" s="711" t="s">
        <v>201</v>
      </c>
      <c r="V51" s="382"/>
    </row>
    <row r="52" spans="1:22" ht="15.75" thickBot="1" x14ac:dyDescent="0.3">
      <c r="A52" s="723"/>
      <c r="B52" s="725"/>
      <c r="C52" s="719"/>
      <c r="D52" s="349" t="s">
        <v>202</v>
      </c>
      <c r="E52" s="349"/>
      <c r="F52" s="349"/>
      <c r="G52" s="349"/>
      <c r="H52" s="349"/>
      <c r="I52" s="350">
        <v>16333674.452322699</v>
      </c>
      <c r="J52" s="376"/>
      <c r="K52" s="376"/>
      <c r="L52" s="376"/>
      <c r="M52" s="375">
        <v>16333674.452322699</v>
      </c>
      <c r="N52" s="712"/>
      <c r="O52" s="715"/>
      <c r="P52" s="381"/>
      <c r="Q52" s="715"/>
      <c r="R52" s="381"/>
      <c r="S52" s="715"/>
      <c r="T52" s="712"/>
      <c r="U52" s="712"/>
      <c r="V52" s="382"/>
    </row>
    <row r="53" spans="1:22" ht="29.25" hidden="1" customHeight="1" x14ac:dyDescent="0.25">
      <c r="A53" s="723"/>
      <c r="B53" s="725"/>
      <c r="C53" s="719"/>
      <c r="D53" s="349" t="s">
        <v>35</v>
      </c>
      <c r="E53" s="349"/>
      <c r="F53" s="349"/>
      <c r="G53" s="349"/>
      <c r="H53" s="349"/>
      <c r="I53" s="376"/>
      <c r="J53" s="376"/>
      <c r="K53" s="376"/>
      <c r="L53" s="376"/>
      <c r="M53" s="375">
        <v>0</v>
      </c>
      <c r="N53" s="712"/>
      <c r="O53" s="715"/>
      <c r="P53" s="381"/>
      <c r="Q53" s="715"/>
      <c r="R53" s="381"/>
      <c r="S53" s="715"/>
      <c r="T53" s="712"/>
      <c r="U53" s="712"/>
      <c r="V53" s="382"/>
    </row>
    <row r="54" spans="1:22" ht="29.25" hidden="1" customHeight="1" x14ac:dyDescent="0.25">
      <c r="A54" s="723"/>
      <c r="B54" s="725"/>
      <c r="C54" s="720"/>
      <c r="D54" s="349" t="s">
        <v>36</v>
      </c>
      <c r="E54" s="349"/>
      <c r="F54" s="349"/>
      <c r="G54" s="349"/>
      <c r="H54" s="349"/>
      <c r="I54" s="377">
        <v>0</v>
      </c>
      <c r="J54" s="376"/>
      <c r="K54" s="376"/>
      <c r="L54" s="376"/>
      <c r="M54" s="375">
        <v>0</v>
      </c>
      <c r="N54" s="713"/>
      <c r="O54" s="716"/>
      <c r="P54" s="381"/>
      <c r="Q54" s="716"/>
      <c r="R54" s="381"/>
      <c r="S54" s="716"/>
      <c r="T54" s="713"/>
      <c r="U54" s="713"/>
      <c r="V54" s="382"/>
    </row>
    <row r="55" spans="1:22" x14ac:dyDescent="0.25">
      <c r="A55" s="723"/>
      <c r="B55" s="725"/>
      <c r="C55" s="718" t="s">
        <v>208</v>
      </c>
      <c r="D55" s="349" t="s">
        <v>198</v>
      </c>
      <c r="E55" s="378"/>
      <c r="F55" s="378"/>
      <c r="G55" s="378"/>
      <c r="H55" s="378"/>
      <c r="I55" s="373">
        <v>52</v>
      </c>
      <c r="J55" s="376"/>
      <c r="K55" s="376"/>
      <c r="L55" s="376"/>
      <c r="M55" s="375">
        <v>52</v>
      </c>
      <c r="N55" s="711" t="s">
        <v>287</v>
      </c>
      <c r="O55" s="721">
        <f>+S55</f>
        <v>597522</v>
      </c>
      <c r="P55" s="381"/>
      <c r="Q55" s="721">
        <f>+S55</f>
        <v>597522</v>
      </c>
      <c r="R55" s="381"/>
      <c r="S55" s="721">
        <v>597522</v>
      </c>
      <c r="T55" s="711" t="s">
        <v>200</v>
      </c>
      <c r="U55" s="711" t="s">
        <v>201</v>
      </c>
      <c r="V55" s="382"/>
    </row>
    <row r="56" spans="1:22" ht="15.75" thickBot="1" x14ac:dyDescent="0.3">
      <c r="A56" s="723"/>
      <c r="B56" s="725"/>
      <c r="C56" s="719"/>
      <c r="D56" s="349" t="s">
        <v>202</v>
      </c>
      <c r="E56" s="349"/>
      <c r="F56" s="349"/>
      <c r="G56" s="349"/>
      <c r="H56" s="349"/>
      <c r="I56" s="350">
        <v>65334697.809290998</v>
      </c>
      <c r="J56" s="376"/>
      <c r="K56" s="376"/>
      <c r="L56" s="376"/>
      <c r="M56" s="375">
        <v>65334697.809290998</v>
      </c>
      <c r="N56" s="712"/>
      <c r="O56" s="715"/>
      <c r="P56" s="381"/>
      <c r="Q56" s="715"/>
      <c r="R56" s="381"/>
      <c r="S56" s="715"/>
      <c r="T56" s="712"/>
      <c r="U56" s="712"/>
      <c r="V56" s="382"/>
    </row>
    <row r="57" spans="1:22" ht="29.25" hidden="1" customHeight="1" x14ac:dyDescent="0.25">
      <c r="A57" s="723"/>
      <c r="B57" s="725"/>
      <c r="C57" s="719"/>
      <c r="D57" s="349" t="s">
        <v>35</v>
      </c>
      <c r="E57" s="349"/>
      <c r="F57" s="349"/>
      <c r="G57" s="349"/>
      <c r="H57" s="349"/>
      <c r="I57" s="376"/>
      <c r="J57" s="376"/>
      <c r="K57" s="376"/>
      <c r="L57" s="376"/>
      <c r="M57" s="375">
        <v>0</v>
      </c>
      <c r="N57" s="712"/>
      <c r="O57" s="715"/>
      <c r="P57" s="381"/>
      <c r="Q57" s="715"/>
      <c r="R57" s="381"/>
      <c r="S57" s="715"/>
      <c r="T57" s="712"/>
      <c r="U57" s="712"/>
      <c r="V57" s="382"/>
    </row>
    <row r="58" spans="1:22" ht="29.25" hidden="1" customHeight="1" x14ac:dyDescent="0.25">
      <c r="A58" s="723"/>
      <c r="B58" s="725"/>
      <c r="C58" s="720"/>
      <c r="D58" s="349" t="s">
        <v>36</v>
      </c>
      <c r="E58" s="349"/>
      <c r="F58" s="349"/>
      <c r="G58" s="349"/>
      <c r="H58" s="349"/>
      <c r="I58" s="377">
        <v>0</v>
      </c>
      <c r="J58" s="376"/>
      <c r="K58" s="376"/>
      <c r="L58" s="376"/>
      <c r="M58" s="375">
        <v>0</v>
      </c>
      <c r="N58" s="713"/>
      <c r="O58" s="716"/>
      <c r="P58" s="381"/>
      <c r="Q58" s="716"/>
      <c r="R58" s="381"/>
      <c r="S58" s="716"/>
      <c r="T58" s="713"/>
      <c r="U58" s="713"/>
      <c r="V58" s="382"/>
    </row>
    <row r="59" spans="1:22" x14ac:dyDescent="0.25">
      <c r="A59" s="723"/>
      <c r="B59" s="725"/>
      <c r="C59" s="718" t="s">
        <v>290</v>
      </c>
      <c r="D59" s="349" t="s">
        <v>198</v>
      </c>
      <c r="E59" s="378"/>
      <c r="F59" s="378"/>
      <c r="G59" s="378"/>
      <c r="H59" s="378"/>
      <c r="I59" s="373">
        <v>103</v>
      </c>
      <c r="J59" s="376"/>
      <c r="K59" s="376"/>
      <c r="L59" s="376"/>
      <c r="M59" s="375">
        <v>103</v>
      </c>
      <c r="N59" s="711" t="s">
        <v>287</v>
      </c>
      <c r="O59" s="721">
        <f>+S59</f>
        <v>851299</v>
      </c>
      <c r="P59" s="381"/>
      <c r="Q59" s="721">
        <f>+S59</f>
        <v>851299</v>
      </c>
      <c r="R59" s="381"/>
      <c r="S59" s="721">
        <v>851299</v>
      </c>
      <c r="T59" s="711" t="s">
        <v>200</v>
      </c>
      <c r="U59" s="711" t="s">
        <v>201</v>
      </c>
      <c r="V59" s="382"/>
    </row>
    <row r="60" spans="1:22" ht="15.75" thickBot="1" x14ac:dyDescent="0.3">
      <c r="A60" s="723"/>
      <c r="B60" s="725"/>
      <c r="C60" s="719"/>
      <c r="D60" s="349" t="s">
        <v>202</v>
      </c>
      <c r="E60" s="349"/>
      <c r="F60" s="349"/>
      <c r="G60" s="349"/>
      <c r="H60" s="349"/>
      <c r="I60" s="350">
        <v>129412959.12224901</v>
      </c>
      <c r="J60" s="376"/>
      <c r="K60" s="376"/>
      <c r="L60" s="376"/>
      <c r="M60" s="375">
        <v>129412959.12224901</v>
      </c>
      <c r="N60" s="712"/>
      <c r="O60" s="715"/>
      <c r="P60" s="381"/>
      <c r="Q60" s="715"/>
      <c r="R60" s="381"/>
      <c r="S60" s="715"/>
      <c r="T60" s="712"/>
      <c r="U60" s="712"/>
      <c r="V60" s="382"/>
    </row>
    <row r="61" spans="1:22" ht="29.25" hidden="1" customHeight="1" x14ac:dyDescent="0.25">
      <c r="A61" s="723"/>
      <c r="B61" s="725"/>
      <c r="C61" s="719"/>
      <c r="D61" s="349" t="s">
        <v>35</v>
      </c>
      <c r="E61" s="349"/>
      <c r="F61" s="349"/>
      <c r="G61" s="349"/>
      <c r="H61" s="349"/>
      <c r="I61" s="376"/>
      <c r="J61" s="376"/>
      <c r="K61" s="376"/>
      <c r="L61" s="376"/>
      <c r="M61" s="375">
        <v>0</v>
      </c>
      <c r="N61" s="712"/>
      <c r="O61" s="715"/>
      <c r="P61" s="381"/>
      <c r="Q61" s="715"/>
      <c r="R61" s="381"/>
      <c r="S61" s="715"/>
      <c r="T61" s="712"/>
      <c r="U61" s="712"/>
      <c r="V61" s="382"/>
    </row>
    <row r="62" spans="1:22" ht="29.25" hidden="1" customHeight="1" x14ac:dyDescent="0.25">
      <c r="A62" s="723"/>
      <c r="B62" s="725"/>
      <c r="C62" s="720"/>
      <c r="D62" s="349" t="s">
        <v>36</v>
      </c>
      <c r="E62" s="349"/>
      <c r="F62" s="349"/>
      <c r="G62" s="349"/>
      <c r="H62" s="349"/>
      <c r="I62" s="377">
        <v>0</v>
      </c>
      <c r="J62" s="376"/>
      <c r="K62" s="376"/>
      <c r="L62" s="376"/>
      <c r="M62" s="375">
        <v>0</v>
      </c>
      <c r="N62" s="713"/>
      <c r="O62" s="716"/>
      <c r="P62" s="381"/>
      <c r="Q62" s="716"/>
      <c r="R62" s="381"/>
      <c r="S62" s="716"/>
      <c r="T62" s="713"/>
      <c r="U62" s="713"/>
      <c r="V62" s="382"/>
    </row>
    <row r="63" spans="1:22" x14ac:dyDescent="0.25">
      <c r="A63" s="723"/>
      <c r="B63" s="725"/>
      <c r="C63" s="718" t="s">
        <v>291</v>
      </c>
      <c r="D63" s="349" t="s">
        <v>198</v>
      </c>
      <c r="E63" s="378"/>
      <c r="F63" s="378"/>
      <c r="G63" s="378"/>
      <c r="H63" s="378"/>
      <c r="I63" s="373">
        <v>97</v>
      </c>
      <c r="J63" s="376"/>
      <c r="K63" s="376"/>
      <c r="L63" s="376"/>
      <c r="M63" s="375">
        <v>97</v>
      </c>
      <c r="N63" s="711" t="s">
        <v>287</v>
      </c>
      <c r="O63" s="721">
        <f>+S63</f>
        <v>353859</v>
      </c>
      <c r="P63" s="381"/>
      <c r="Q63" s="721">
        <f>+S63</f>
        <v>353859</v>
      </c>
      <c r="R63" s="381"/>
      <c r="S63" s="721">
        <v>353859</v>
      </c>
      <c r="T63" s="711" t="s">
        <v>200</v>
      </c>
      <c r="U63" s="711" t="s">
        <v>201</v>
      </c>
      <c r="V63" s="382"/>
    </row>
    <row r="64" spans="1:22" ht="15.75" thickBot="1" x14ac:dyDescent="0.3">
      <c r="A64" s="723"/>
      <c r="B64" s="725"/>
      <c r="C64" s="719"/>
      <c r="D64" s="349" t="s">
        <v>202</v>
      </c>
      <c r="E64" s="349"/>
      <c r="F64" s="349"/>
      <c r="G64" s="349"/>
      <c r="H64" s="349"/>
      <c r="I64" s="350">
        <v>121874340.144254</v>
      </c>
      <c r="J64" s="376"/>
      <c r="K64" s="376"/>
      <c r="L64" s="376"/>
      <c r="M64" s="375">
        <v>121874340.144254</v>
      </c>
      <c r="N64" s="712"/>
      <c r="O64" s="715"/>
      <c r="P64" s="381"/>
      <c r="Q64" s="715"/>
      <c r="R64" s="381"/>
      <c r="S64" s="715"/>
      <c r="T64" s="712"/>
      <c r="U64" s="712"/>
      <c r="V64" s="382"/>
    </row>
    <row r="65" spans="1:22" ht="29.25" hidden="1" customHeight="1" x14ac:dyDescent="0.25">
      <c r="A65" s="723"/>
      <c r="B65" s="725"/>
      <c r="C65" s="719"/>
      <c r="D65" s="349" t="s">
        <v>35</v>
      </c>
      <c r="E65" s="349"/>
      <c r="F65" s="349"/>
      <c r="G65" s="349"/>
      <c r="H65" s="349"/>
      <c r="I65" s="376"/>
      <c r="J65" s="376"/>
      <c r="K65" s="376"/>
      <c r="L65" s="376"/>
      <c r="M65" s="375">
        <v>0</v>
      </c>
      <c r="N65" s="712"/>
      <c r="O65" s="715"/>
      <c r="P65" s="381"/>
      <c r="Q65" s="715"/>
      <c r="R65" s="381"/>
      <c r="S65" s="715"/>
      <c r="T65" s="712"/>
      <c r="U65" s="712"/>
      <c r="V65" s="382"/>
    </row>
    <row r="66" spans="1:22" ht="29.25" hidden="1" customHeight="1" x14ac:dyDescent="0.25">
      <c r="A66" s="723"/>
      <c r="B66" s="725"/>
      <c r="C66" s="720"/>
      <c r="D66" s="349" t="s">
        <v>36</v>
      </c>
      <c r="E66" s="349"/>
      <c r="F66" s="349"/>
      <c r="G66" s="349"/>
      <c r="H66" s="349"/>
      <c r="I66" s="377">
        <v>0</v>
      </c>
      <c r="J66" s="376"/>
      <c r="K66" s="376"/>
      <c r="L66" s="376"/>
      <c r="M66" s="375">
        <v>0</v>
      </c>
      <c r="N66" s="713"/>
      <c r="O66" s="716"/>
      <c r="P66" s="381"/>
      <c r="Q66" s="716"/>
      <c r="R66" s="381"/>
      <c r="S66" s="716"/>
      <c r="T66" s="713"/>
      <c r="U66" s="713"/>
      <c r="V66" s="382"/>
    </row>
    <row r="67" spans="1:22" x14ac:dyDescent="0.25">
      <c r="A67" s="723"/>
      <c r="B67" s="725"/>
      <c r="C67" s="718" t="s">
        <v>292</v>
      </c>
      <c r="D67" s="349" t="s">
        <v>198</v>
      </c>
      <c r="E67" s="378"/>
      <c r="F67" s="378"/>
      <c r="G67" s="378"/>
      <c r="H67" s="378"/>
      <c r="I67" s="373">
        <v>48</v>
      </c>
      <c r="J67" s="376"/>
      <c r="K67" s="376"/>
      <c r="L67" s="376"/>
      <c r="M67" s="375">
        <v>48</v>
      </c>
      <c r="N67" s="711" t="s">
        <v>287</v>
      </c>
      <c r="O67" s="721">
        <f>+S67</f>
        <v>1030623</v>
      </c>
      <c r="P67" s="381"/>
      <c r="Q67" s="721">
        <f>+S67</f>
        <v>1030623</v>
      </c>
      <c r="R67" s="381"/>
      <c r="S67" s="721">
        <v>1030623</v>
      </c>
      <c r="T67" s="711" t="s">
        <v>200</v>
      </c>
      <c r="U67" s="711" t="s">
        <v>201</v>
      </c>
      <c r="V67" s="382"/>
    </row>
    <row r="68" spans="1:22" ht="15.75" thickBot="1" x14ac:dyDescent="0.3">
      <c r="A68" s="723"/>
      <c r="B68" s="725"/>
      <c r="C68" s="719"/>
      <c r="D68" s="349" t="s">
        <v>202</v>
      </c>
      <c r="E68" s="349"/>
      <c r="F68" s="349"/>
      <c r="G68" s="349"/>
      <c r="H68" s="349"/>
      <c r="I68" s="350">
        <v>60308951.8239609</v>
      </c>
      <c r="J68" s="376"/>
      <c r="K68" s="376"/>
      <c r="L68" s="376"/>
      <c r="M68" s="375">
        <v>60308951.8239609</v>
      </c>
      <c r="N68" s="712"/>
      <c r="O68" s="715"/>
      <c r="P68" s="381"/>
      <c r="Q68" s="715"/>
      <c r="R68" s="381"/>
      <c r="S68" s="715"/>
      <c r="T68" s="712"/>
      <c r="U68" s="712"/>
      <c r="V68" s="382"/>
    </row>
    <row r="69" spans="1:22" ht="29.25" hidden="1" customHeight="1" x14ac:dyDescent="0.25">
      <c r="A69" s="723"/>
      <c r="B69" s="725"/>
      <c r="C69" s="719"/>
      <c r="D69" s="349" t="s">
        <v>35</v>
      </c>
      <c r="E69" s="349"/>
      <c r="F69" s="349"/>
      <c r="G69" s="349"/>
      <c r="H69" s="349"/>
      <c r="I69" s="376"/>
      <c r="J69" s="376"/>
      <c r="K69" s="376"/>
      <c r="L69" s="376"/>
      <c r="M69" s="375">
        <v>0</v>
      </c>
      <c r="N69" s="712"/>
      <c r="O69" s="715"/>
      <c r="P69" s="381"/>
      <c r="Q69" s="715"/>
      <c r="R69" s="381"/>
      <c r="S69" s="715"/>
      <c r="T69" s="712"/>
      <c r="U69" s="712"/>
      <c r="V69" s="382"/>
    </row>
    <row r="70" spans="1:22" ht="29.25" hidden="1" customHeight="1" x14ac:dyDescent="0.25">
      <c r="A70" s="723"/>
      <c r="B70" s="725"/>
      <c r="C70" s="720"/>
      <c r="D70" s="349" t="s">
        <v>36</v>
      </c>
      <c r="E70" s="349"/>
      <c r="F70" s="349"/>
      <c r="G70" s="349"/>
      <c r="H70" s="349"/>
      <c r="I70" s="377">
        <v>0</v>
      </c>
      <c r="J70" s="376"/>
      <c r="K70" s="376"/>
      <c r="L70" s="376"/>
      <c r="M70" s="375">
        <v>0</v>
      </c>
      <c r="N70" s="713"/>
      <c r="O70" s="716"/>
      <c r="P70" s="381"/>
      <c r="Q70" s="716"/>
      <c r="R70" s="381"/>
      <c r="S70" s="716"/>
      <c r="T70" s="713"/>
      <c r="U70" s="713"/>
      <c r="V70" s="382"/>
    </row>
    <row r="71" spans="1:22" x14ac:dyDescent="0.25">
      <c r="A71" s="723"/>
      <c r="B71" s="725"/>
      <c r="C71" s="718" t="s">
        <v>293</v>
      </c>
      <c r="D71" s="349" t="s">
        <v>198</v>
      </c>
      <c r="E71" s="378"/>
      <c r="F71" s="378"/>
      <c r="G71" s="378"/>
      <c r="H71" s="378"/>
      <c r="I71" s="373">
        <v>12</v>
      </c>
      <c r="J71" s="376"/>
      <c r="K71" s="376"/>
      <c r="L71" s="376"/>
      <c r="M71" s="375">
        <v>12</v>
      </c>
      <c r="N71" s="711" t="s">
        <v>287</v>
      </c>
      <c r="O71" s="721">
        <f>+S71</f>
        <v>258212</v>
      </c>
      <c r="P71" s="381"/>
      <c r="Q71" s="721">
        <f>+S71</f>
        <v>258212</v>
      </c>
      <c r="R71" s="381"/>
      <c r="S71" s="721">
        <v>258212</v>
      </c>
      <c r="T71" s="711" t="s">
        <v>200</v>
      </c>
      <c r="U71" s="711" t="s">
        <v>201</v>
      </c>
      <c r="V71" s="382"/>
    </row>
    <row r="72" spans="1:22" ht="15.75" thickBot="1" x14ac:dyDescent="0.3">
      <c r="A72" s="723"/>
      <c r="B72" s="725"/>
      <c r="C72" s="719"/>
      <c r="D72" s="349" t="s">
        <v>202</v>
      </c>
      <c r="E72" s="349"/>
      <c r="F72" s="349"/>
      <c r="G72" s="349"/>
      <c r="H72" s="349"/>
      <c r="I72" s="350">
        <v>15077237.955990201</v>
      </c>
      <c r="J72" s="376"/>
      <c r="K72" s="376"/>
      <c r="L72" s="376"/>
      <c r="M72" s="375">
        <v>15077237.955990201</v>
      </c>
      <c r="N72" s="712"/>
      <c r="O72" s="715"/>
      <c r="P72" s="381"/>
      <c r="Q72" s="715"/>
      <c r="R72" s="381"/>
      <c r="S72" s="715"/>
      <c r="T72" s="712"/>
      <c r="U72" s="712"/>
      <c r="V72" s="382"/>
    </row>
    <row r="73" spans="1:22" ht="29.25" hidden="1" customHeight="1" x14ac:dyDescent="0.25">
      <c r="A73" s="723"/>
      <c r="B73" s="725"/>
      <c r="C73" s="719"/>
      <c r="D73" s="349" t="s">
        <v>35</v>
      </c>
      <c r="E73" s="349"/>
      <c r="F73" s="349"/>
      <c r="G73" s="349"/>
      <c r="H73" s="349"/>
      <c r="I73" s="376"/>
      <c r="J73" s="376"/>
      <c r="K73" s="376"/>
      <c r="L73" s="376"/>
      <c r="M73" s="375">
        <v>0</v>
      </c>
      <c r="N73" s="712"/>
      <c r="O73" s="715"/>
      <c r="P73" s="381"/>
      <c r="Q73" s="715"/>
      <c r="R73" s="381"/>
      <c r="S73" s="715"/>
      <c r="T73" s="712"/>
      <c r="U73" s="712"/>
      <c r="V73" s="382"/>
    </row>
    <row r="74" spans="1:22" ht="29.25" hidden="1" customHeight="1" x14ac:dyDescent="0.25">
      <c r="A74" s="723"/>
      <c r="B74" s="725"/>
      <c r="C74" s="720"/>
      <c r="D74" s="349" t="s">
        <v>36</v>
      </c>
      <c r="E74" s="349"/>
      <c r="F74" s="349"/>
      <c r="G74" s="349"/>
      <c r="H74" s="349"/>
      <c r="I74" s="377">
        <v>0</v>
      </c>
      <c r="J74" s="376"/>
      <c r="K74" s="376"/>
      <c r="L74" s="376"/>
      <c r="M74" s="375">
        <v>0</v>
      </c>
      <c r="N74" s="713"/>
      <c r="O74" s="716"/>
      <c r="P74" s="381"/>
      <c r="Q74" s="716"/>
      <c r="R74" s="381"/>
      <c r="S74" s="716"/>
      <c r="T74" s="713"/>
      <c r="U74" s="713"/>
      <c r="V74" s="382"/>
    </row>
    <row r="75" spans="1:22" x14ac:dyDescent="0.25">
      <c r="A75" s="723"/>
      <c r="B75" s="725"/>
      <c r="C75" s="718" t="s">
        <v>294</v>
      </c>
      <c r="D75" s="349" t="s">
        <v>198</v>
      </c>
      <c r="E75" s="378"/>
      <c r="F75" s="378"/>
      <c r="G75" s="378"/>
      <c r="H75" s="378"/>
      <c r="I75" s="373">
        <v>4</v>
      </c>
      <c r="J75" s="376"/>
      <c r="K75" s="376"/>
      <c r="L75" s="376"/>
      <c r="M75" s="375">
        <v>4</v>
      </c>
      <c r="N75" s="711" t="s">
        <v>287</v>
      </c>
      <c r="O75" s="721">
        <f>+S75</f>
        <v>377272</v>
      </c>
      <c r="P75" s="381"/>
      <c r="Q75" s="721">
        <f>+S75</f>
        <v>377272</v>
      </c>
      <c r="R75" s="381"/>
      <c r="S75" s="721">
        <v>377272</v>
      </c>
      <c r="T75" s="711" t="s">
        <v>200</v>
      </c>
      <c r="U75" s="711" t="s">
        <v>201</v>
      </c>
      <c r="V75" s="382"/>
    </row>
    <row r="76" spans="1:22" ht="15.75" thickBot="1" x14ac:dyDescent="0.3">
      <c r="A76" s="723"/>
      <c r="B76" s="725"/>
      <c r="C76" s="719"/>
      <c r="D76" s="349" t="s">
        <v>202</v>
      </c>
      <c r="E76" s="349"/>
      <c r="F76" s="349"/>
      <c r="G76" s="349"/>
      <c r="H76" s="349"/>
      <c r="I76" s="350">
        <v>5025745.9853300704</v>
      </c>
      <c r="J76" s="376"/>
      <c r="K76" s="376"/>
      <c r="L76" s="376"/>
      <c r="M76" s="375">
        <v>5025745.9853300704</v>
      </c>
      <c r="N76" s="712"/>
      <c r="O76" s="715"/>
      <c r="P76" s="381"/>
      <c r="Q76" s="715"/>
      <c r="R76" s="381"/>
      <c r="S76" s="715"/>
      <c r="T76" s="712"/>
      <c r="U76" s="712"/>
      <c r="V76" s="382"/>
    </row>
    <row r="77" spans="1:22" ht="29.25" hidden="1" customHeight="1" x14ac:dyDescent="0.25">
      <c r="A77" s="723"/>
      <c r="B77" s="725"/>
      <c r="C77" s="719"/>
      <c r="D77" s="349" t="s">
        <v>35</v>
      </c>
      <c r="E77" s="349"/>
      <c r="F77" s="349"/>
      <c r="G77" s="349"/>
      <c r="H77" s="349"/>
      <c r="I77" s="376"/>
      <c r="J77" s="376"/>
      <c r="K77" s="376"/>
      <c r="L77" s="376"/>
      <c r="M77" s="375">
        <v>0</v>
      </c>
      <c r="N77" s="712"/>
      <c r="O77" s="715"/>
      <c r="P77" s="381"/>
      <c r="Q77" s="715"/>
      <c r="R77" s="381"/>
      <c r="S77" s="715"/>
      <c r="T77" s="712"/>
      <c r="U77" s="712"/>
      <c r="V77" s="382"/>
    </row>
    <row r="78" spans="1:22" ht="29.25" hidden="1" customHeight="1" x14ac:dyDescent="0.25">
      <c r="A78" s="723"/>
      <c r="B78" s="725"/>
      <c r="C78" s="720"/>
      <c r="D78" s="349" t="s">
        <v>36</v>
      </c>
      <c r="E78" s="349"/>
      <c r="F78" s="349"/>
      <c r="G78" s="349"/>
      <c r="H78" s="349"/>
      <c r="I78" s="377">
        <v>0</v>
      </c>
      <c r="J78" s="376"/>
      <c r="K78" s="376"/>
      <c r="L78" s="376"/>
      <c r="M78" s="375">
        <v>0</v>
      </c>
      <c r="N78" s="713"/>
      <c r="O78" s="716"/>
      <c r="P78" s="381"/>
      <c r="Q78" s="716"/>
      <c r="R78" s="381"/>
      <c r="S78" s="716"/>
      <c r="T78" s="713"/>
      <c r="U78" s="713"/>
      <c r="V78" s="382"/>
    </row>
    <row r="79" spans="1:22" x14ac:dyDescent="0.25">
      <c r="A79" s="723"/>
      <c r="B79" s="725"/>
      <c r="C79" s="718" t="s">
        <v>295</v>
      </c>
      <c r="D79" s="349" t="s">
        <v>198</v>
      </c>
      <c r="E79" s="378"/>
      <c r="F79" s="378"/>
      <c r="G79" s="378"/>
      <c r="H79" s="378"/>
      <c r="I79" s="373">
        <v>88</v>
      </c>
      <c r="J79" s="376"/>
      <c r="K79" s="376"/>
      <c r="L79" s="376"/>
      <c r="M79" s="375">
        <v>88</v>
      </c>
      <c r="N79" s="711" t="s">
        <v>287</v>
      </c>
      <c r="O79" s="721">
        <f>+S79</f>
        <v>109955</v>
      </c>
      <c r="P79" s="381"/>
      <c r="Q79" s="721">
        <f>+S79</f>
        <v>109955</v>
      </c>
      <c r="R79" s="381"/>
      <c r="S79" s="721">
        <v>109955</v>
      </c>
      <c r="T79" s="711" t="s">
        <v>200</v>
      </c>
      <c r="U79" s="711" t="s">
        <v>201</v>
      </c>
      <c r="V79" s="382"/>
    </row>
    <row r="80" spans="1:22" ht="15.75" thickBot="1" x14ac:dyDescent="0.3">
      <c r="A80" s="723"/>
      <c r="B80" s="725"/>
      <c r="C80" s="719"/>
      <c r="D80" s="349" t="s">
        <v>202</v>
      </c>
      <c r="E80" s="349"/>
      <c r="F80" s="349"/>
      <c r="G80" s="349"/>
      <c r="H80" s="349"/>
      <c r="I80" s="350">
        <v>110566411.67726199</v>
      </c>
      <c r="J80" s="376"/>
      <c r="K80" s="376"/>
      <c r="L80" s="376"/>
      <c r="M80" s="375">
        <v>110566411.67726199</v>
      </c>
      <c r="N80" s="712"/>
      <c r="O80" s="715"/>
      <c r="P80" s="381"/>
      <c r="Q80" s="715"/>
      <c r="R80" s="381"/>
      <c r="S80" s="715"/>
      <c r="T80" s="712"/>
      <c r="U80" s="712"/>
      <c r="V80" s="382"/>
    </row>
    <row r="81" spans="1:22" ht="29.25" hidden="1" customHeight="1" x14ac:dyDescent="0.25">
      <c r="A81" s="723"/>
      <c r="B81" s="725"/>
      <c r="C81" s="719"/>
      <c r="D81" s="349" t="s">
        <v>35</v>
      </c>
      <c r="E81" s="349"/>
      <c r="F81" s="349"/>
      <c r="G81" s="349"/>
      <c r="H81" s="349"/>
      <c r="I81" s="376"/>
      <c r="J81" s="376"/>
      <c r="K81" s="376"/>
      <c r="L81" s="376"/>
      <c r="M81" s="375">
        <v>0</v>
      </c>
      <c r="N81" s="712"/>
      <c r="O81" s="715"/>
      <c r="P81" s="381"/>
      <c r="Q81" s="715"/>
      <c r="R81" s="381"/>
      <c r="S81" s="715"/>
      <c r="T81" s="712"/>
      <c r="U81" s="712"/>
      <c r="V81" s="382"/>
    </row>
    <row r="82" spans="1:22" ht="29.25" hidden="1" customHeight="1" x14ac:dyDescent="0.25">
      <c r="A82" s="723"/>
      <c r="B82" s="725"/>
      <c r="C82" s="720"/>
      <c r="D82" s="349" t="s">
        <v>36</v>
      </c>
      <c r="E82" s="349"/>
      <c r="F82" s="349"/>
      <c r="G82" s="349"/>
      <c r="H82" s="349"/>
      <c r="I82" s="377">
        <v>0</v>
      </c>
      <c r="J82" s="376"/>
      <c r="K82" s="376"/>
      <c r="L82" s="376"/>
      <c r="M82" s="375">
        <v>0</v>
      </c>
      <c r="N82" s="713"/>
      <c r="O82" s="716"/>
      <c r="P82" s="381"/>
      <c r="Q82" s="716"/>
      <c r="R82" s="381"/>
      <c r="S82" s="716"/>
      <c r="T82" s="713"/>
      <c r="U82" s="713"/>
      <c r="V82" s="382"/>
    </row>
    <row r="83" spans="1:22" x14ac:dyDescent="0.25">
      <c r="A83" s="723"/>
      <c r="B83" s="725"/>
      <c r="C83" s="718" t="s">
        <v>296</v>
      </c>
      <c r="D83" s="349" t="s">
        <v>198</v>
      </c>
      <c r="E83" s="378"/>
      <c r="F83" s="378"/>
      <c r="G83" s="378"/>
      <c r="H83" s="378"/>
      <c r="I83" s="373">
        <v>9</v>
      </c>
      <c r="J83" s="376"/>
      <c r="K83" s="376"/>
      <c r="L83" s="376"/>
      <c r="M83" s="375">
        <v>9</v>
      </c>
      <c r="N83" s="711" t="s">
        <v>287</v>
      </c>
      <c r="O83" s="721">
        <f>+S83</f>
        <v>1094488</v>
      </c>
      <c r="P83" s="381"/>
      <c r="Q83" s="721">
        <f>+S83</f>
        <v>1094488</v>
      </c>
      <c r="R83" s="381"/>
      <c r="S83" s="721">
        <v>1094488</v>
      </c>
      <c r="T83" s="711" t="s">
        <v>200</v>
      </c>
      <c r="U83" s="711" t="s">
        <v>201</v>
      </c>
      <c r="V83" s="382"/>
    </row>
    <row r="84" spans="1:22" ht="15.75" thickBot="1" x14ac:dyDescent="0.3">
      <c r="A84" s="723"/>
      <c r="B84" s="725"/>
      <c r="C84" s="719"/>
      <c r="D84" s="349" t="s">
        <v>202</v>
      </c>
      <c r="E84" s="349"/>
      <c r="F84" s="349"/>
      <c r="G84" s="349"/>
      <c r="H84" s="349"/>
      <c r="I84" s="350">
        <v>11307928.4669927</v>
      </c>
      <c r="J84" s="376"/>
      <c r="K84" s="376"/>
      <c r="L84" s="376"/>
      <c r="M84" s="375">
        <v>11307928.4669927</v>
      </c>
      <c r="N84" s="712"/>
      <c r="O84" s="715"/>
      <c r="P84" s="381"/>
      <c r="Q84" s="715"/>
      <c r="R84" s="381"/>
      <c r="S84" s="715"/>
      <c r="T84" s="712"/>
      <c r="U84" s="712"/>
      <c r="V84" s="382"/>
    </row>
    <row r="85" spans="1:22" ht="29.25" hidden="1" customHeight="1" x14ac:dyDescent="0.25">
      <c r="A85" s="723"/>
      <c r="B85" s="725"/>
      <c r="C85" s="719"/>
      <c r="D85" s="349" t="s">
        <v>35</v>
      </c>
      <c r="E85" s="349"/>
      <c r="F85" s="349"/>
      <c r="G85" s="349"/>
      <c r="H85" s="349"/>
      <c r="I85" s="376"/>
      <c r="J85" s="376"/>
      <c r="K85" s="376"/>
      <c r="L85" s="376"/>
      <c r="M85" s="375">
        <v>0</v>
      </c>
      <c r="N85" s="712"/>
      <c r="O85" s="715"/>
      <c r="P85" s="381"/>
      <c r="Q85" s="715"/>
      <c r="R85" s="381"/>
      <c r="S85" s="715"/>
      <c r="T85" s="712"/>
      <c r="U85" s="712"/>
      <c r="V85" s="382"/>
    </row>
    <row r="86" spans="1:22" ht="29.25" hidden="1" customHeight="1" x14ac:dyDescent="0.25">
      <c r="A86" s="723"/>
      <c r="B86" s="725"/>
      <c r="C86" s="720"/>
      <c r="D86" s="349" t="s">
        <v>36</v>
      </c>
      <c r="E86" s="349"/>
      <c r="F86" s="349"/>
      <c r="G86" s="349"/>
      <c r="H86" s="349"/>
      <c r="I86" s="377">
        <v>0</v>
      </c>
      <c r="J86" s="376"/>
      <c r="K86" s="376"/>
      <c r="L86" s="376"/>
      <c r="M86" s="375">
        <v>0</v>
      </c>
      <c r="N86" s="713"/>
      <c r="O86" s="716"/>
      <c r="P86" s="381"/>
      <c r="Q86" s="716"/>
      <c r="R86" s="381"/>
      <c r="S86" s="716"/>
      <c r="T86" s="713"/>
      <c r="U86" s="713"/>
      <c r="V86" s="382"/>
    </row>
    <row r="87" spans="1:22" x14ac:dyDescent="0.25">
      <c r="A87" s="723"/>
      <c r="B87" s="725"/>
      <c r="C87" s="718" t="s">
        <v>297</v>
      </c>
      <c r="D87" s="349" t="s">
        <v>198</v>
      </c>
      <c r="E87" s="378"/>
      <c r="F87" s="378"/>
      <c r="G87" s="378"/>
      <c r="H87" s="378"/>
      <c r="I87" s="373">
        <v>10</v>
      </c>
      <c r="J87" s="376"/>
      <c r="K87" s="376"/>
      <c r="L87" s="376"/>
      <c r="M87" s="375">
        <v>10</v>
      </c>
      <c r="N87" s="711" t="s">
        <v>287</v>
      </c>
      <c r="O87" s="721">
        <f>+S87</f>
        <v>147933</v>
      </c>
      <c r="P87" s="381"/>
      <c r="Q87" s="721">
        <f>+S87</f>
        <v>147933</v>
      </c>
      <c r="R87" s="381"/>
      <c r="S87" s="721">
        <v>147933</v>
      </c>
      <c r="T87" s="711" t="s">
        <v>200</v>
      </c>
      <c r="U87" s="711" t="s">
        <v>201</v>
      </c>
      <c r="V87" s="382"/>
    </row>
    <row r="88" spans="1:22" ht="15.75" thickBot="1" x14ac:dyDescent="0.3">
      <c r="A88" s="723"/>
      <c r="B88" s="725"/>
      <c r="C88" s="719"/>
      <c r="D88" s="349" t="s">
        <v>202</v>
      </c>
      <c r="E88" s="349"/>
      <c r="F88" s="349"/>
      <c r="G88" s="349"/>
      <c r="H88" s="349"/>
      <c r="I88" s="350">
        <v>12564364.963325201</v>
      </c>
      <c r="J88" s="376"/>
      <c r="K88" s="376"/>
      <c r="L88" s="376"/>
      <c r="M88" s="375">
        <v>12564364.963325201</v>
      </c>
      <c r="N88" s="712"/>
      <c r="O88" s="715"/>
      <c r="P88" s="381"/>
      <c r="Q88" s="715"/>
      <c r="R88" s="381"/>
      <c r="S88" s="715"/>
      <c r="T88" s="712"/>
      <c r="U88" s="712"/>
      <c r="V88" s="382"/>
    </row>
    <row r="89" spans="1:22" ht="29.25" hidden="1" customHeight="1" x14ac:dyDescent="0.25">
      <c r="A89" s="723"/>
      <c r="B89" s="725"/>
      <c r="C89" s="719"/>
      <c r="D89" s="349" t="s">
        <v>35</v>
      </c>
      <c r="E89" s="349"/>
      <c r="F89" s="349"/>
      <c r="G89" s="349"/>
      <c r="H89" s="349"/>
      <c r="I89" s="376"/>
      <c r="J89" s="376"/>
      <c r="K89" s="376"/>
      <c r="L89" s="376"/>
      <c r="M89" s="375">
        <v>0</v>
      </c>
      <c r="N89" s="712"/>
      <c r="O89" s="715"/>
      <c r="P89" s="381"/>
      <c r="Q89" s="715"/>
      <c r="R89" s="381"/>
      <c r="S89" s="715"/>
      <c r="T89" s="712"/>
      <c r="U89" s="712"/>
      <c r="V89" s="382"/>
    </row>
    <row r="90" spans="1:22" ht="29.25" hidden="1" customHeight="1" x14ac:dyDescent="0.25">
      <c r="A90" s="723"/>
      <c r="B90" s="725"/>
      <c r="C90" s="720"/>
      <c r="D90" s="349" t="s">
        <v>36</v>
      </c>
      <c r="E90" s="349"/>
      <c r="F90" s="349"/>
      <c r="G90" s="349"/>
      <c r="H90" s="349"/>
      <c r="I90" s="377">
        <v>0</v>
      </c>
      <c r="J90" s="376"/>
      <c r="K90" s="376"/>
      <c r="L90" s="376"/>
      <c r="M90" s="375">
        <v>0</v>
      </c>
      <c r="N90" s="713"/>
      <c r="O90" s="716"/>
      <c r="P90" s="381"/>
      <c r="Q90" s="716"/>
      <c r="R90" s="381"/>
      <c r="S90" s="716"/>
      <c r="T90" s="713"/>
      <c r="U90" s="713"/>
      <c r="V90" s="382"/>
    </row>
    <row r="91" spans="1:22" x14ac:dyDescent="0.25">
      <c r="A91" s="723"/>
      <c r="B91" s="725"/>
      <c r="C91" s="718" t="s">
        <v>298</v>
      </c>
      <c r="D91" s="349" t="s">
        <v>198</v>
      </c>
      <c r="E91" s="378"/>
      <c r="F91" s="378"/>
      <c r="G91" s="378"/>
      <c r="H91" s="378"/>
      <c r="I91" s="373">
        <v>19</v>
      </c>
      <c r="J91" s="376"/>
      <c r="K91" s="376"/>
      <c r="L91" s="376"/>
      <c r="M91" s="375">
        <v>19</v>
      </c>
      <c r="N91" s="711" t="s">
        <v>287</v>
      </c>
      <c r="O91" s="721">
        <f>+S91</f>
        <v>201593</v>
      </c>
      <c r="P91" s="381"/>
      <c r="Q91" s="721">
        <f>+S91</f>
        <v>201593</v>
      </c>
      <c r="R91" s="381"/>
      <c r="S91" s="721">
        <v>201593</v>
      </c>
      <c r="T91" s="711" t="s">
        <v>200</v>
      </c>
      <c r="U91" s="711" t="s">
        <v>201</v>
      </c>
      <c r="V91" s="382"/>
    </row>
    <row r="92" spans="1:22" ht="15.75" thickBot="1" x14ac:dyDescent="0.3">
      <c r="A92" s="723"/>
      <c r="B92" s="725"/>
      <c r="C92" s="719"/>
      <c r="D92" s="349" t="s">
        <v>202</v>
      </c>
      <c r="E92" s="349"/>
      <c r="F92" s="349"/>
      <c r="G92" s="349"/>
      <c r="H92" s="349"/>
      <c r="I92" s="350">
        <v>23872293.4303178</v>
      </c>
      <c r="J92" s="376"/>
      <c r="K92" s="376"/>
      <c r="L92" s="376"/>
      <c r="M92" s="375">
        <v>23872293.4303178</v>
      </c>
      <c r="N92" s="712"/>
      <c r="O92" s="715"/>
      <c r="P92" s="381"/>
      <c r="Q92" s="715"/>
      <c r="R92" s="381"/>
      <c r="S92" s="715"/>
      <c r="T92" s="712"/>
      <c r="U92" s="712"/>
      <c r="V92" s="382"/>
    </row>
    <row r="93" spans="1:22" ht="29.25" hidden="1" customHeight="1" x14ac:dyDescent="0.25">
      <c r="A93" s="723"/>
      <c r="B93" s="725"/>
      <c r="C93" s="719"/>
      <c r="D93" s="349" t="s">
        <v>35</v>
      </c>
      <c r="E93" s="349"/>
      <c r="F93" s="349"/>
      <c r="G93" s="349"/>
      <c r="H93" s="349"/>
      <c r="I93" s="376"/>
      <c r="J93" s="376"/>
      <c r="K93" s="376"/>
      <c r="L93" s="376"/>
      <c r="M93" s="375">
        <v>0</v>
      </c>
      <c r="N93" s="712"/>
      <c r="O93" s="715"/>
      <c r="P93" s="381"/>
      <c r="Q93" s="715"/>
      <c r="R93" s="381"/>
      <c r="S93" s="715"/>
      <c r="T93" s="712"/>
      <c r="U93" s="712"/>
      <c r="V93" s="382"/>
    </row>
    <row r="94" spans="1:22" ht="29.25" hidden="1" customHeight="1" x14ac:dyDescent="0.25">
      <c r="A94" s="723"/>
      <c r="B94" s="725"/>
      <c r="C94" s="720"/>
      <c r="D94" s="349" t="s">
        <v>36</v>
      </c>
      <c r="E94" s="349"/>
      <c r="F94" s="349"/>
      <c r="G94" s="349"/>
      <c r="H94" s="349"/>
      <c r="I94" s="377">
        <v>0</v>
      </c>
      <c r="J94" s="376"/>
      <c r="K94" s="376"/>
      <c r="L94" s="376"/>
      <c r="M94" s="375">
        <v>0</v>
      </c>
      <c r="N94" s="713"/>
      <c r="O94" s="716"/>
      <c r="P94" s="381"/>
      <c r="Q94" s="716"/>
      <c r="R94" s="381"/>
      <c r="S94" s="716"/>
      <c r="T94" s="713"/>
      <c r="U94" s="713"/>
      <c r="V94" s="382"/>
    </row>
    <row r="95" spans="1:22" x14ac:dyDescent="0.25">
      <c r="A95" s="723"/>
      <c r="B95" s="725"/>
      <c r="C95" s="718" t="s">
        <v>299</v>
      </c>
      <c r="D95" s="349" t="s">
        <v>198</v>
      </c>
      <c r="E95" s="378"/>
      <c r="F95" s="378"/>
      <c r="G95" s="378"/>
      <c r="H95" s="378"/>
      <c r="I95" s="373">
        <v>40</v>
      </c>
      <c r="J95" s="376"/>
      <c r="K95" s="376"/>
      <c r="L95" s="376"/>
      <c r="M95" s="375">
        <v>40</v>
      </c>
      <c r="N95" s="711" t="s">
        <v>287</v>
      </c>
      <c r="O95" s="721">
        <f>+S95</f>
        <v>479830</v>
      </c>
      <c r="P95" s="381"/>
      <c r="Q95" s="721">
        <f>+S95</f>
        <v>479830</v>
      </c>
      <c r="R95" s="381"/>
      <c r="S95" s="721">
        <v>479830</v>
      </c>
      <c r="T95" s="711" t="s">
        <v>200</v>
      </c>
      <c r="U95" s="711" t="s">
        <v>201</v>
      </c>
      <c r="V95" s="382"/>
    </row>
    <row r="96" spans="1:22" ht="15.75" thickBot="1" x14ac:dyDescent="0.3">
      <c r="A96" s="723"/>
      <c r="B96" s="725"/>
      <c r="C96" s="719"/>
      <c r="D96" s="349" t="s">
        <v>202</v>
      </c>
      <c r="E96" s="349"/>
      <c r="F96" s="349"/>
      <c r="G96" s="349"/>
      <c r="H96" s="349"/>
      <c r="I96" s="350">
        <v>50257459.853300698</v>
      </c>
      <c r="J96" s="376"/>
      <c r="K96" s="376"/>
      <c r="L96" s="376"/>
      <c r="M96" s="375">
        <v>50257459.853300698</v>
      </c>
      <c r="N96" s="712"/>
      <c r="O96" s="715"/>
      <c r="P96" s="381"/>
      <c r="Q96" s="715"/>
      <c r="R96" s="381"/>
      <c r="S96" s="715"/>
      <c r="T96" s="712"/>
      <c r="U96" s="712"/>
      <c r="V96" s="382"/>
    </row>
    <row r="97" spans="1:22" ht="29.25" hidden="1" customHeight="1" x14ac:dyDescent="0.25">
      <c r="A97" s="723"/>
      <c r="B97" s="725"/>
      <c r="C97" s="719"/>
      <c r="D97" s="349" t="s">
        <v>35</v>
      </c>
      <c r="E97" s="349"/>
      <c r="F97" s="349"/>
      <c r="G97" s="349"/>
      <c r="H97" s="349"/>
      <c r="I97" s="376"/>
      <c r="J97" s="376"/>
      <c r="K97" s="376"/>
      <c r="L97" s="376"/>
      <c r="M97" s="375">
        <v>0</v>
      </c>
      <c r="N97" s="712"/>
      <c r="O97" s="715"/>
      <c r="P97" s="381"/>
      <c r="Q97" s="715"/>
      <c r="R97" s="381"/>
      <c r="S97" s="715"/>
      <c r="T97" s="712"/>
      <c r="U97" s="712"/>
      <c r="V97" s="382"/>
    </row>
    <row r="98" spans="1:22" ht="29.25" hidden="1" customHeight="1" x14ac:dyDescent="0.25">
      <c r="A98" s="723"/>
      <c r="B98" s="725"/>
      <c r="C98" s="720"/>
      <c r="D98" s="349" t="s">
        <v>36</v>
      </c>
      <c r="E98" s="349"/>
      <c r="F98" s="349"/>
      <c r="G98" s="349"/>
      <c r="H98" s="349"/>
      <c r="I98" s="377">
        <v>0</v>
      </c>
      <c r="J98" s="376"/>
      <c r="K98" s="376"/>
      <c r="L98" s="376"/>
      <c r="M98" s="375">
        <v>0</v>
      </c>
      <c r="N98" s="713"/>
      <c r="O98" s="716"/>
      <c r="P98" s="381"/>
      <c r="Q98" s="716"/>
      <c r="R98" s="381"/>
      <c r="S98" s="716"/>
      <c r="T98" s="713"/>
      <c r="U98" s="713"/>
      <c r="V98" s="382"/>
    </row>
    <row r="99" spans="1:22" x14ac:dyDescent="0.25">
      <c r="A99" s="723"/>
      <c r="B99" s="725"/>
      <c r="C99" s="718" t="s">
        <v>300</v>
      </c>
      <c r="D99" s="349" t="s">
        <v>198</v>
      </c>
      <c r="E99" s="378"/>
      <c r="F99" s="378"/>
      <c r="G99" s="378"/>
      <c r="H99" s="378"/>
      <c r="I99" s="373">
        <v>85</v>
      </c>
      <c r="J99" s="376"/>
      <c r="K99" s="376"/>
      <c r="L99" s="376"/>
      <c r="M99" s="375">
        <v>85</v>
      </c>
      <c r="N99" s="711" t="s">
        <v>287</v>
      </c>
      <c r="O99" s="721">
        <f>+S99</f>
        <v>409257</v>
      </c>
      <c r="P99" s="381"/>
      <c r="Q99" s="721">
        <f>+S99</f>
        <v>409257</v>
      </c>
      <c r="R99" s="381"/>
      <c r="S99" s="721">
        <v>409257</v>
      </c>
      <c r="T99" s="711" t="s">
        <v>200</v>
      </c>
      <c r="U99" s="711" t="s">
        <v>201</v>
      </c>
      <c r="V99" s="382"/>
    </row>
    <row r="100" spans="1:22" ht="15.75" thickBot="1" x14ac:dyDescent="0.3">
      <c r="A100" s="723"/>
      <c r="B100" s="725"/>
      <c r="C100" s="719"/>
      <c r="D100" s="349" t="s">
        <v>202</v>
      </c>
      <c r="E100" s="349"/>
      <c r="F100" s="349"/>
      <c r="G100" s="349"/>
      <c r="H100" s="349"/>
      <c r="I100" s="350">
        <v>106797102.188264</v>
      </c>
      <c r="J100" s="376"/>
      <c r="K100" s="376"/>
      <c r="L100" s="376"/>
      <c r="M100" s="375">
        <v>106797102.188264</v>
      </c>
      <c r="N100" s="712"/>
      <c r="O100" s="715"/>
      <c r="P100" s="381"/>
      <c r="Q100" s="715"/>
      <c r="R100" s="381"/>
      <c r="S100" s="715"/>
      <c r="T100" s="712"/>
      <c r="U100" s="712"/>
      <c r="V100" s="382"/>
    </row>
    <row r="101" spans="1:22" ht="29.25" hidden="1" customHeight="1" x14ac:dyDescent="0.25">
      <c r="A101" s="723"/>
      <c r="B101" s="725"/>
      <c r="C101" s="719"/>
      <c r="D101" s="349" t="s">
        <v>35</v>
      </c>
      <c r="E101" s="349"/>
      <c r="F101" s="349"/>
      <c r="G101" s="349"/>
      <c r="H101" s="349"/>
      <c r="I101" s="376"/>
      <c r="J101" s="376"/>
      <c r="K101" s="376"/>
      <c r="L101" s="376"/>
      <c r="M101" s="375">
        <v>0</v>
      </c>
      <c r="N101" s="712"/>
      <c r="O101" s="715"/>
      <c r="P101" s="381"/>
      <c r="Q101" s="715"/>
      <c r="R101" s="381"/>
      <c r="S101" s="715"/>
      <c r="T101" s="712"/>
      <c r="U101" s="712"/>
      <c r="V101" s="382"/>
    </row>
    <row r="102" spans="1:22" ht="29.25" hidden="1" customHeight="1" x14ac:dyDescent="0.25">
      <c r="A102" s="723"/>
      <c r="B102" s="725"/>
      <c r="C102" s="720"/>
      <c r="D102" s="349" t="s">
        <v>36</v>
      </c>
      <c r="E102" s="349"/>
      <c r="F102" s="349"/>
      <c r="G102" s="349"/>
      <c r="H102" s="349"/>
      <c r="I102" s="377">
        <v>0</v>
      </c>
      <c r="J102" s="376"/>
      <c r="K102" s="376"/>
      <c r="L102" s="376"/>
      <c r="M102" s="375">
        <v>0</v>
      </c>
      <c r="N102" s="713"/>
      <c r="O102" s="716"/>
      <c r="P102" s="381"/>
      <c r="Q102" s="716"/>
      <c r="R102" s="381"/>
      <c r="S102" s="716"/>
      <c r="T102" s="713"/>
      <c r="U102" s="713"/>
      <c r="V102" s="382"/>
    </row>
    <row r="103" spans="1:22" x14ac:dyDescent="0.25">
      <c r="A103" s="723"/>
      <c r="B103" s="725"/>
      <c r="C103" s="718" t="s">
        <v>301</v>
      </c>
      <c r="D103" s="349" t="s">
        <v>198</v>
      </c>
      <c r="E103" s="378"/>
      <c r="F103" s="378"/>
      <c r="G103" s="378"/>
      <c r="H103" s="378"/>
      <c r="I103" s="373">
        <v>90</v>
      </c>
      <c r="J103" s="376"/>
      <c r="K103" s="376"/>
      <c r="L103" s="376"/>
      <c r="M103" s="375">
        <v>90</v>
      </c>
      <c r="N103" s="711" t="s">
        <v>287</v>
      </c>
      <c r="O103" s="721">
        <f>+S103</f>
        <v>400686</v>
      </c>
      <c r="P103" s="381"/>
      <c r="Q103" s="721">
        <f>+S103</f>
        <v>400686</v>
      </c>
      <c r="R103" s="381"/>
      <c r="S103" s="721">
        <v>400686</v>
      </c>
      <c r="T103" s="711" t="s">
        <v>200</v>
      </c>
      <c r="U103" s="711" t="s">
        <v>201</v>
      </c>
      <c r="V103" s="382"/>
    </row>
    <row r="104" spans="1:22" ht="15.75" thickBot="1" x14ac:dyDescent="0.3">
      <c r="A104" s="723"/>
      <c r="B104" s="725"/>
      <c r="C104" s="719"/>
      <c r="D104" s="349" t="s">
        <v>202</v>
      </c>
      <c r="E104" s="349"/>
      <c r="F104" s="349"/>
      <c r="G104" s="349"/>
      <c r="H104" s="349"/>
      <c r="I104" s="350">
        <v>113079284.669927</v>
      </c>
      <c r="J104" s="376"/>
      <c r="K104" s="376"/>
      <c r="L104" s="376"/>
      <c r="M104" s="375">
        <v>113079284.669927</v>
      </c>
      <c r="N104" s="712"/>
      <c r="O104" s="715"/>
      <c r="P104" s="381"/>
      <c r="Q104" s="715"/>
      <c r="R104" s="381"/>
      <c r="S104" s="715"/>
      <c r="T104" s="712"/>
      <c r="U104" s="712"/>
      <c r="V104" s="382"/>
    </row>
    <row r="105" spans="1:22" ht="29.25" hidden="1" customHeight="1" x14ac:dyDescent="0.25">
      <c r="A105" s="723"/>
      <c r="B105" s="725"/>
      <c r="C105" s="719"/>
      <c r="D105" s="349" t="s">
        <v>35</v>
      </c>
      <c r="E105" s="349"/>
      <c r="F105" s="349"/>
      <c r="G105" s="349"/>
      <c r="H105" s="349"/>
      <c r="I105" s="376"/>
      <c r="J105" s="376"/>
      <c r="K105" s="376"/>
      <c r="L105" s="376"/>
      <c r="M105" s="375">
        <v>0</v>
      </c>
      <c r="N105" s="712"/>
      <c r="O105" s="715"/>
      <c r="P105" s="381"/>
      <c r="Q105" s="715"/>
      <c r="R105" s="381"/>
      <c r="S105" s="715"/>
      <c r="T105" s="712"/>
      <c r="U105" s="712"/>
      <c r="V105" s="382"/>
    </row>
    <row r="106" spans="1:22" ht="29.25" hidden="1" customHeight="1" x14ac:dyDescent="0.25">
      <c r="A106" s="723"/>
      <c r="B106" s="725"/>
      <c r="C106" s="720"/>
      <c r="D106" s="349" t="s">
        <v>36</v>
      </c>
      <c r="E106" s="349"/>
      <c r="F106" s="349"/>
      <c r="G106" s="349"/>
      <c r="H106" s="349"/>
      <c r="I106" s="377">
        <v>0</v>
      </c>
      <c r="J106" s="376"/>
      <c r="K106" s="376"/>
      <c r="L106" s="376"/>
      <c r="M106" s="375">
        <v>0</v>
      </c>
      <c r="N106" s="713"/>
      <c r="O106" s="716"/>
      <c r="P106" s="381"/>
      <c r="Q106" s="716"/>
      <c r="R106" s="381"/>
      <c r="S106" s="716"/>
      <c r="T106" s="713"/>
      <c r="U106" s="713"/>
      <c r="V106" s="382"/>
    </row>
    <row r="107" spans="1:22" x14ac:dyDescent="0.25">
      <c r="A107" s="723"/>
      <c r="B107" s="725"/>
      <c r="C107" s="718" t="s">
        <v>302</v>
      </c>
      <c r="D107" s="349" t="s">
        <v>198</v>
      </c>
      <c r="E107" s="349"/>
      <c r="F107" s="349"/>
      <c r="G107" s="349"/>
      <c r="H107" s="349"/>
      <c r="I107" s="373">
        <v>63</v>
      </c>
      <c r="J107" s="376"/>
      <c r="K107" s="376"/>
      <c r="L107" s="376"/>
      <c r="M107" s="375">
        <v>63</v>
      </c>
      <c r="N107" s="711" t="s">
        <v>287</v>
      </c>
      <c r="O107" s="721">
        <f>+S107</f>
        <v>98209</v>
      </c>
      <c r="P107" s="381"/>
      <c r="Q107" s="721">
        <f>+S107</f>
        <v>98209</v>
      </c>
      <c r="R107" s="381"/>
      <c r="S107" s="721">
        <v>98209</v>
      </c>
      <c r="T107" s="711" t="s">
        <v>200</v>
      </c>
      <c r="U107" s="711" t="s">
        <v>201</v>
      </c>
      <c r="V107" s="382"/>
    </row>
    <row r="108" spans="1:22" ht="15.75" thickBot="1" x14ac:dyDescent="0.3">
      <c r="A108" s="723"/>
      <c r="B108" s="725"/>
      <c r="C108" s="719"/>
      <c r="D108" s="349" t="s">
        <v>202</v>
      </c>
      <c r="E108" s="349"/>
      <c r="F108" s="349"/>
      <c r="G108" s="349"/>
      <c r="H108" s="349"/>
      <c r="I108" s="350">
        <v>79155499.268948704</v>
      </c>
      <c r="J108" s="376"/>
      <c r="K108" s="376"/>
      <c r="L108" s="376"/>
      <c r="M108" s="375">
        <v>79155499.268948704</v>
      </c>
      <c r="N108" s="712"/>
      <c r="O108" s="715"/>
      <c r="P108" s="381"/>
      <c r="Q108" s="715"/>
      <c r="R108" s="381"/>
      <c r="S108" s="715"/>
      <c r="T108" s="712"/>
      <c r="U108" s="712"/>
      <c r="V108" s="382"/>
    </row>
    <row r="109" spans="1:22" ht="29.25" hidden="1" customHeight="1" x14ac:dyDescent="0.25">
      <c r="A109" s="723"/>
      <c r="B109" s="725"/>
      <c r="C109" s="719"/>
      <c r="D109" s="349" t="s">
        <v>35</v>
      </c>
      <c r="E109" s="349"/>
      <c r="F109" s="349"/>
      <c r="G109" s="349"/>
      <c r="H109" s="349"/>
      <c r="I109" s="376"/>
      <c r="J109" s="376"/>
      <c r="K109" s="376"/>
      <c r="L109" s="376"/>
      <c r="M109" s="375">
        <v>0</v>
      </c>
      <c r="N109" s="712"/>
      <c r="O109" s="715"/>
      <c r="P109" s="381"/>
      <c r="Q109" s="715"/>
      <c r="R109" s="381"/>
      <c r="S109" s="715"/>
      <c r="T109" s="712"/>
      <c r="U109" s="712"/>
      <c r="V109" s="382"/>
    </row>
    <row r="110" spans="1:22" ht="29.25" hidden="1" customHeight="1" x14ac:dyDescent="0.25">
      <c r="A110" s="723"/>
      <c r="B110" s="725"/>
      <c r="C110" s="720"/>
      <c r="D110" s="349" t="s">
        <v>36</v>
      </c>
      <c r="E110" s="349"/>
      <c r="F110" s="349"/>
      <c r="G110" s="349"/>
      <c r="H110" s="349"/>
      <c r="I110" s="377">
        <v>0</v>
      </c>
      <c r="J110" s="376"/>
      <c r="K110" s="376"/>
      <c r="L110" s="376"/>
      <c r="M110" s="375">
        <v>0</v>
      </c>
      <c r="N110" s="713"/>
      <c r="O110" s="716"/>
      <c r="P110" s="381"/>
      <c r="Q110" s="716"/>
      <c r="R110" s="381"/>
      <c r="S110" s="716"/>
      <c r="T110" s="713"/>
      <c r="U110" s="713"/>
      <c r="V110" s="382"/>
    </row>
    <row r="111" spans="1:22" x14ac:dyDescent="0.25">
      <c r="A111" s="723"/>
      <c r="B111" s="725"/>
      <c r="C111" s="718" t="s">
        <v>303</v>
      </c>
      <c r="D111" s="349" t="s">
        <v>198</v>
      </c>
      <c r="E111" s="349"/>
      <c r="F111" s="349"/>
      <c r="G111" s="349"/>
      <c r="H111" s="349"/>
      <c r="I111" s="383">
        <v>4</v>
      </c>
      <c r="J111" s="376"/>
      <c r="K111" s="376"/>
      <c r="L111" s="376"/>
      <c r="M111" s="375">
        <v>4</v>
      </c>
      <c r="N111" s="711" t="s">
        <v>287</v>
      </c>
      <c r="O111" s="721">
        <v>7541352</v>
      </c>
      <c r="P111" s="381"/>
      <c r="Q111" s="721">
        <v>7541352</v>
      </c>
      <c r="R111" s="381"/>
      <c r="S111" s="721">
        <v>7541353</v>
      </c>
      <c r="T111" s="711" t="s">
        <v>200</v>
      </c>
      <c r="U111" s="711" t="s">
        <v>201</v>
      </c>
      <c r="V111" s="382"/>
    </row>
    <row r="112" spans="1:22" ht="15.75" thickBot="1" x14ac:dyDescent="0.3">
      <c r="A112" s="723"/>
      <c r="B112" s="725"/>
      <c r="C112" s="719"/>
      <c r="D112" s="349" t="s">
        <v>202</v>
      </c>
      <c r="E112" s="349"/>
      <c r="F112" s="349"/>
      <c r="G112" s="349"/>
      <c r="H112" s="349"/>
      <c r="I112" s="384">
        <v>5025745.9853300704</v>
      </c>
      <c r="J112" s="376"/>
      <c r="K112" s="376"/>
      <c r="L112" s="376"/>
      <c r="M112" s="375">
        <v>5025745.9853300704</v>
      </c>
      <c r="N112" s="712"/>
      <c r="O112" s="715"/>
      <c r="P112" s="381"/>
      <c r="Q112" s="715"/>
      <c r="R112" s="381"/>
      <c r="S112" s="715"/>
      <c r="T112" s="712"/>
      <c r="U112" s="712"/>
      <c r="V112" s="382"/>
    </row>
    <row r="113" spans="1:22" ht="29.25" hidden="1" customHeight="1" x14ac:dyDescent="0.25">
      <c r="A113" s="723"/>
      <c r="B113" s="725"/>
      <c r="C113" s="719"/>
      <c r="D113" s="349" t="s">
        <v>35</v>
      </c>
      <c r="E113" s="349"/>
      <c r="F113" s="349"/>
      <c r="G113" s="349"/>
      <c r="H113" s="349"/>
      <c r="I113" s="376"/>
      <c r="J113" s="376"/>
      <c r="K113" s="376"/>
      <c r="L113" s="376"/>
      <c r="M113" s="375">
        <v>0</v>
      </c>
      <c r="N113" s="712"/>
      <c r="O113" s="715"/>
      <c r="P113" s="381"/>
      <c r="Q113" s="715"/>
      <c r="R113" s="381"/>
      <c r="S113" s="715"/>
      <c r="T113" s="712"/>
      <c r="U113" s="712"/>
      <c r="V113" s="382"/>
    </row>
    <row r="114" spans="1:22" ht="29.25" hidden="1" customHeight="1" x14ac:dyDescent="0.25">
      <c r="A114" s="723"/>
      <c r="B114" s="725"/>
      <c r="C114" s="720"/>
      <c r="D114" s="349" t="s">
        <v>36</v>
      </c>
      <c r="E114" s="349"/>
      <c r="F114" s="349"/>
      <c r="G114" s="349"/>
      <c r="H114" s="349"/>
      <c r="I114" s="385">
        <v>0</v>
      </c>
      <c r="J114" s="376"/>
      <c r="K114" s="376"/>
      <c r="L114" s="376"/>
      <c r="M114" s="375">
        <v>0</v>
      </c>
      <c r="N114" s="712"/>
      <c r="O114" s="715"/>
      <c r="P114" s="381"/>
      <c r="Q114" s="715"/>
      <c r="R114" s="381"/>
      <c r="S114" s="715"/>
      <c r="T114" s="712"/>
      <c r="U114" s="712"/>
      <c r="V114" s="382"/>
    </row>
    <row r="115" spans="1:22" ht="35.450000000000003" customHeight="1" x14ac:dyDescent="0.25">
      <c r="A115" s="723"/>
      <c r="B115" s="725"/>
      <c r="C115" s="756" t="s">
        <v>204</v>
      </c>
      <c r="D115" s="378" t="s">
        <v>198</v>
      </c>
      <c r="E115" s="386">
        <f>+[3]INVERSIÓN!H39</f>
        <v>2500</v>
      </c>
      <c r="F115" s="386">
        <f>+[3]INVERSIÓN!V57</f>
        <v>2217</v>
      </c>
      <c r="G115" s="386">
        <f>+[3]INVERSIÓN!W57</f>
        <v>2217</v>
      </c>
      <c r="H115" s="386">
        <f>+[3]INVERSIÓN!X57</f>
        <v>2217</v>
      </c>
      <c r="I115" s="351">
        <f>2185-(I111+I107+I103+I99+I95+I91+I87+I83+I79+I75+I71+I67+I63+I59+I55+I51+I47+I43+I39)+32</f>
        <v>1399</v>
      </c>
      <c r="J115" s="376">
        <v>1467</v>
      </c>
      <c r="K115" s="376">
        <v>1725</v>
      </c>
      <c r="L115" s="376">
        <v>1880</v>
      </c>
      <c r="M115" s="351">
        <v>1367</v>
      </c>
      <c r="N115" s="712"/>
      <c r="O115" s="715"/>
      <c r="P115" s="381"/>
      <c r="Q115" s="715"/>
      <c r="R115" s="381"/>
      <c r="S115" s="715"/>
      <c r="T115" s="712"/>
      <c r="U115" s="712"/>
      <c r="V115" s="382"/>
    </row>
    <row r="116" spans="1:22" ht="35.450000000000003" customHeight="1" x14ac:dyDescent="0.25">
      <c r="A116" s="723"/>
      <c r="B116" s="725"/>
      <c r="C116" s="757"/>
      <c r="D116" s="349" t="s">
        <v>202</v>
      </c>
      <c r="E116" s="349">
        <f>+[3]INVERSIÓN!H58</f>
        <v>4176408326</v>
      </c>
      <c r="F116" s="349">
        <f>+[3]INVERSIÓN!V58</f>
        <v>1032343660</v>
      </c>
      <c r="G116" s="349">
        <f>+[3]INVERSIÓN!W58</f>
        <v>1032343660</v>
      </c>
      <c r="H116" s="349">
        <f>+[3]INVERSIÓN!X58</f>
        <v>1032343660</v>
      </c>
      <c r="I116" s="376">
        <v>50324531</v>
      </c>
      <c r="J116" s="376">
        <v>930440200</v>
      </c>
      <c r="K116" s="376">
        <v>1000382865</v>
      </c>
      <c r="L116" s="376">
        <v>1023082865</v>
      </c>
      <c r="M116" s="376">
        <v>50228621</v>
      </c>
      <c r="N116" s="712"/>
      <c r="O116" s="715"/>
      <c r="P116" s="381"/>
      <c r="Q116" s="715"/>
      <c r="R116" s="381"/>
      <c r="S116" s="715"/>
      <c r="T116" s="712"/>
      <c r="U116" s="712"/>
      <c r="V116" s="382"/>
    </row>
    <row r="117" spans="1:22" ht="35.450000000000003" customHeight="1" x14ac:dyDescent="0.25">
      <c r="A117" s="723"/>
      <c r="B117" s="725"/>
      <c r="C117" s="757"/>
      <c r="D117" s="349" t="s">
        <v>35</v>
      </c>
      <c r="E117" s="349">
        <v>0</v>
      </c>
      <c r="F117" s="349">
        <v>0</v>
      </c>
      <c r="G117" s="349">
        <v>0</v>
      </c>
      <c r="H117" s="349">
        <v>0</v>
      </c>
      <c r="I117" s="376">
        <v>0</v>
      </c>
      <c r="J117" s="376"/>
      <c r="K117" s="376"/>
      <c r="L117" s="376"/>
      <c r="M117" s="376"/>
      <c r="N117" s="712"/>
      <c r="O117" s="715"/>
      <c r="P117" s="381"/>
      <c r="Q117" s="715"/>
      <c r="R117" s="381"/>
      <c r="S117" s="715"/>
      <c r="T117" s="712"/>
      <c r="U117" s="712"/>
      <c r="V117" s="382"/>
    </row>
    <row r="118" spans="1:22" ht="35.450000000000003" customHeight="1" thickBot="1" x14ac:dyDescent="0.3">
      <c r="A118" s="723"/>
      <c r="B118" s="726"/>
      <c r="C118" s="758"/>
      <c r="D118" s="349" t="s">
        <v>36</v>
      </c>
      <c r="E118" s="349">
        <f>+[3]INVERSIÓN!H42</f>
        <v>0</v>
      </c>
      <c r="F118" s="349">
        <f>+[3]INVERSIÓN!V60</f>
        <v>50921333</v>
      </c>
      <c r="G118" s="349">
        <f>+[3]INVERSIÓN!W60</f>
        <v>50921333</v>
      </c>
      <c r="H118" s="349">
        <f>+[3]INVERSIÓN!X60</f>
        <v>50921333</v>
      </c>
      <c r="I118" s="349">
        <f>+[3]INVERSIÓN!Y60</f>
        <v>50921333</v>
      </c>
      <c r="J118" s="376">
        <v>35328165</v>
      </c>
      <c r="K118" s="376">
        <v>47281365</v>
      </c>
      <c r="L118" s="376">
        <v>47663666</v>
      </c>
      <c r="M118" s="376">
        <v>47663666</v>
      </c>
      <c r="N118" s="713"/>
      <c r="O118" s="716"/>
      <c r="P118" s="381"/>
      <c r="Q118" s="716"/>
      <c r="R118" s="381"/>
      <c r="S118" s="716"/>
      <c r="T118" s="713"/>
      <c r="U118" s="713"/>
      <c r="V118" s="382"/>
    </row>
    <row r="119" spans="1:22" ht="35.450000000000003" customHeight="1" x14ac:dyDescent="0.25">
      <c r="A119" s="723"/>
      <c r="B119" s="790" t="s">
        <v>304</v>
      </c>
      <c r="C119" s="342"/>
      <c r="D119" s="387" t="s">
        <v>305</v>
      </c>
      <c r="E119" s="387"/>
      <c r="F119" s="387"/>
      <c r="G119" s="387"/>
      <c r="H119" s="387"/>
      <c r="I119" s="387"/>
      <c r="J119" s="388"/>
      <c r="K119" s="388"/>
      <c r="L119" s="388"/>
      <c r="M119" s="351">
        <v>2185</v>
      </c>
      <c r="N119" s="341"/>
      <c r="O119" s="343"/>
      <c r="P119" s="226"/>
      <c r="Q119" s="343"/>
      <c r="R119" s="226"/>
      <c r="S119" s="343"/>
      <c r="T119" s="341"/>
      <c r="U119" s="341"/>
      <c r="V119" s="389"/>
    </row>
    <row r="120" spans="1:22" ht="35.450000000000003" customHeight="1" thickBot="1" x14ac:dyDescent="0.3">
      <c r="A120" s="724"/>
      <c r="B120" s="726"/>
      <c r="C120" s="342"/>
      <c r="D120" s="387" t="s">
        <v>306</v>
      </c>
      <c r="E120" s="387"/>
      <c r="F120" s="387"/>
      <c r="G120" s="387"/>
      <c r="H120" s="387"/>
      <c r="I120" s="387"/>
      <c r="J120" s="388"/>
      <c r="K120" s="388"/>
      <c r="L120" s="388"/>
      <c r="M120" s="376">
        <v>1077993675</v>
      </c>
      <c r="N120" s="341"/>
      <c r="O120" s="343"/>
      <c r="P120" s="226"/>
      <c r="Q120" s="343"/>
      <c r="R120" s="226"/>
      <c r="S120" s="343"/>
      <c r="T120" s="341"/>
      <c r="U120" s="341"/>
      <c r="V120" s="389"/>
    </row>
    <row r="121" spans="1:22" ht="35.450000000000003" customHeight="1" x14ac:dyDescent="0.25">
      <c r="A121" s="752">
        <v>10</v>
      </c>
      <c r="B121" s="753" t="s">
        <v>207</v>
      </c>
      <c r="C121" s="756" t="s">
        <v>204</v>
      </c>
      <c r="D121" s="346" t="s">
        <v>198</v>
      </c>
      <c r="E121" s="369">
        <f>+[2]INVERSIÓN!H63</f>
        <v>100</v>
      </c>
      <c r="F121" s="369">
        <f>+[2]INVERSIÓN!V63</f>
        <v>0</v>
      </c>
      <c r="G121" s="369">
        <f>+[2]INVERSIÓN!W63</f>
        <v>0</v>
      </c>
      <c r="H121" s="369">
        <f>+[2]INVERSIÓN!X63</f>
        <v>0</v>
      </c>
      <c r="I121" s="369">
        <f>+[2]INVERSIÓN!Y63</f>
        <v>0</v>
      </c>
      <c r="J121" s="365">
        <v>0</v>
      </c>
      <c r="K121" s="365">
        <v>0</v>
      </c>
      <c r="L121" s="365">
        <v>0</v>
      </c>
      <c r="M121" s="365">
        <v>0</v>
      </c>
      <c r="N121" s="740" t="s">
        <v>121</v>
      </c>
      <c r="O121" s="740" t="s">
        <v>121</v>
      </c>
      <c r="P121" s="740" t="s">
        <v>121</v>
      </c>
      <c r="Q121" s="743" t="s">
        <v>199</v>
      </c>
      <c r="R121" s="746">
        <v>7541345</v>
      </c>
      <c r="S121" s="746"/>
      <c r="T121" s="743" t="s">
        <v>200</v>
      </c>
      <c r="U121" s="743" t="s">
        <v>201</v>
      </c>
      <c r="V121" s="749">
        <f>R121</f>
        <v>7541345</v>
      </c>
    </row>
    <row r="122" spans="1:22" ht="35.450000000000003" customHeight="1" x14ac:dyDescent="0.25">
      <c r="A122" s="752"/>
      <c r="B122" s="754"/>
      <c r="C122" s="757"/>
      <c r="D122" s="349" t="s">
        <v>202</v>
      </c>
      <c r="E122" s="366">
        <f>+[2]INVERSIÓN!H64</f>
        <v>282818333</v>
      </c>
      <c r="F122" s="366">
        <f>+[2]INVERSIÓN!V64</f>
        <v>0</v>
      </c>
      <c r="G122" s="366">
        <f>+[2]INVERSIÓN!W64</f>
        <v>0</v>
      </c>
      <c r="H122" s="366">
        <f>+[2]INVERSIÓN!X64</f>
        <v>0</v>
      </c>
      <c r="I122" s="366">
        <f>+[2]INVERSIÓN!Y64</f>
        <v>0</v>
      </c>
      <c r="J122" s="350">
        <v>0</v>
      </c>
      <c r="K122" s="350">
        <v>0</v>
      </c>
      <c r="L122" s="350">
        <v>0</v>
      </c>
      <c r="M122" s="350">
        <v>0</v>
      </c>
      <c r="N122" s="741"/>
      <c r="O122" s="741"/>
      <c r="P122" s="741"/>
      <c r="Q122" s="744"/>
      <c r="R122" s="747"/>
      <c r="S122" s="747"/>
      <c r="T122" s="744"/>
      <c r="U122" s="744"/>
      <c r="V122" s="750"/>
    </row>
    <row r="123" spans="1:22" ht="35.450000000000003" customHeight="1" x14ac:dyDescent="0.25">
      <c r="A123" s="752"/>
      <c r="B123" s="754"/>
      <c r="C123" s="757"/>
      <c r="D123" s="349" t="s">
        <v>35</v>
      </c>
      <c r="E123" s="351">
        <f>+[2]INVERSIÓN!H65</f>
        <v>0</v>
      </c>
      <c r="F123" s="351">
        <f>+[2]INVERSIÓN!V65</f>
        <v>0</v>
      </c>
      <c r="G123" s="351">
        <f>+[2]INVERSIÓN!W65</f>
        <v>0</v>
      </c>
      <c r="H123" s="351">
        <f>+[2]INVERSIÓN!X65</f>
        <v>0</v>
      </c>
      <c r="I123" s="351">
        <f>+[2]INVERSIÓN!Y65</f>
        <v>0</v>
      </c>
      <c r="J123" s="351"/>
      <c r="K123" s="351"/>
      <c r="L123" s="351"/>
      <c r="M123" s="351"/>
      <c r="N123" s="741"/>
      <c r="O123" s="741"/>
      <c r="P123" s="741"/>
      <c r="Q123" s="744"/>
      <c r="R123" s="747"/>
      <c r="S123" s="747"/>
      <c r="T123" s="744"/>
      <c r="U123" s="744"/>
      <c r="V123" s="750"/>
    </row>
    <row r="124" spans="1:22" ht="35.450000000000003" customHeight="1" thickBot="1" x14ac:dyDescent="0.3">
      <c r="A124" s="752"/>
      <c r="B124" s="755"/>
      <c r="C124" s="758"/>
      <c r="D124" s="352" t="s">
        <v>36</v>
      </c>
      <c r="E124" s="390">
        <f>+[2]INVERSIÓN!H66</f>
        <v>0</v>
      </c>
      <c r="F124" s="391">
        <f>+[2]INVERSIÓN!V66</f>
        <v>2100000</v>
      </c>
      <c r="G124" s="391">
        <f>+[2]INVERSIÓN!W66</f>
        <v>2100000</v>
      </c>
      <c r="H124" s="391">
        <f>+[2]INVERSIÓN!X66</f>
        <v>2100000</v>
      </c>
      <c r="I124" s="391">
        <f>+[2]INVERSIÓN!Y66</f>
        <v>2100000</v>
      </c>
      <c r="J124" s="367">
        <f>+[2]INVERSIÓN!AF66</f>
        <v>2100000</v>
      </c>
      <c r="K124" s="367">
        <f>+[2]INVERSIÓN!AG66</f>
        <v>2100000</v>
      </c>
      <c r="L124" s="367">
        <f>+[2]INVERSIÓN!AH66</f>
        <v>2100000</v>
      </c>
      <c r="M124" s="367">
        <v>2100000</v>
      </c>
      <c r="N124" s="742"/>
      <c r="O124" s="742"/>
      <c r="P124" s="742"/>
      <c r="Q124" s="745"/>
      <c r="R124" s="748"/>
      <c r="S124" s="748"/>
      <c r="T124" s="745"/>
      <c r="U124" s="745"/>
      <c r="V124" s="751"/>
    </row>
    <row r="125" spans="1:22" ht="35.450000000000003" customHeight="1" x14ac:dyDescent="0.25">
      <c r="A125" s="752">
        <v>11</v>
      </c>
      <c r="B125" s="759" t="s">
        <v>164</v>
      </c>
      <c r="C125" s="756" t="s">
        <v>204</v>
      </c>
      <c r="D125" s="346" t="s">
        <v>198</v>
      </c>
      <c r="E125" s="362">
        <f>+[2]INVERSIÓN!H69</f>
        <v>100</v>
      </c>
      <c r="F125" s="362">
        <f>+[2]INVERSIÓN!V69</f>
        <v>0</v>
      </c>
      <c r="G125" s="362">
        <f>+[2]INVERSIÓN!W69</f>
        <v>0</v>
      </c>
      <c r="H125" s="362">
        <f>+[2]INVERSIÓN!X69</f>
        <v>0</v>
      </c>
      <c r="I125" s="362">
        <f>+[2]INVERSIÓN!Y69</f>
        <v>0</v>
      </c>
      <c r="J125" s="355">
        <v>0</v>
      </c>
      <c r="K125" s="355">
        <v>0</v>
      </c>
      <c r="L125" s="355">
        <v>0</v>
      </c>
      <c r="M125" s="355">
        <v>0</v>
      </c>
      <c r="N125" s="740" t="s">
        <v>121</v>
      </c>
      <c r="O125" s="740" t="s">
        <v>121</v>
      </c>
      <c r="P125" s="740" t="s">
        <v>121</v>
      </c>
      <c r="Q125" s="743" t="s">
        <v>199</v>
      </c>
      <c r="R125" s="746">
        <v>7541345</v>
      </c>
      <c r="S125" s="746"/>
      <c r="T125" s="743"/>
      <c r="U125" s="743"/>
      <c r="V125" s="749">
        <f>R125</f>
        <v>7541345</v>
      </c>
    </row>
    <row r="126" spans="1:22" ht="35.450000000000003" customHeight="1" x14ac:dyDescent="0.25">
      <c r="A126" s="752"/>
      <c r="B126" s="760"/>
      <c r="C126" s="757"/>
      <c r="D126" s="349" t="s">
        <v>202</v>
      </c>
      <c r="E126" s="392">
        <f>+[2]INVERSIÓN!H70</f>
        <v>94500000</v>
      </c>
      <c r="F126" s="358">
        <f>+[2]INVERSIÓN!V70</f>
        <v>0</v>
      </c>
      <c r="G126" s="358">
        <f>+[2]INVERSIÓN!W70</f>
        <v>0</v>
      </c>
      <c r="H126" s="358">
        <f>+[2]INVERSIÓN!X70</f>
        <v>0</v>
      </c>
      <c r="I126" s="358">
        <f>+[2]INVERSIÓN!Y70</f>
        <v>0</v>
      </c>
      <c r="J126" s="350">
        <v>0</v>
      </c>
      <c r="K126" s="350">
        <v>0</v>
      </c>
      <c r="L126" s="350">
        <v>0</v>
      </c>
      <c r="M126" s="350">
        <v>0</v>
      </c>
      <c r="N126" s="741"/>
      <c r="O126" s="741"/>
      <c r="P126" s="741"/>
      <c r="Q126" s="744"/>
      <c r="R126" s="747"/>
      <c r="S126" s="747"/>
      <c r="T126" s="744"/>
      <c r="U126" s="744"/>
      <c r="V126" s="750"/>
    </row>
    <row r="127" spans="1:22" ht="35.450000000000003" customHeight="1" x14ac:dyDescent="0.25">
      <c r="A127" s="752"/>
      <c r="B127" s="760"/>
      <c r="C127" s="757"/>
      <c r="D127" s="349" t="s">
        <v>35</v>
      </c>
      <c r="E127" s="351">
        <f>+[2]INVERSIÓN!H71</f>
        <v>0</v>
      </c>
      <c r="F127" s="351">
        <f>+[2]INVERSIÓN!V71</f>
        <v>0</v>
      </c>
      <c r="G127" s="351">
        <f>+[2]INVERSIÓN!W71</f>
        <v>0</v>
      </c>
      <c r="H127" s="351">
        <f>+[2]INVERSIÓN!X71</f>
        <v>0</v>
      </c>
      <c r="I127" s="351">
        <f>+[2]INVERSIÓN!Y71</f>
        <v>0</v>
      </c>
      <c r="J127" s="351"/>
      <c r="K127" s="351"/>
      <c r="L127" s="351"/>
      <c r="M127" s="351"/>
      <c r="N127" s="741"/>
      <c r="O127" s="741"/>
      <c r="P127" s="741"/>
      <c r="Q127" s="744"/>
      <c r="R127" s="747"/>
      <c r="S127" s="747"/>
      <c r="T127" s="744"/>
      <c r="U127" s="744"/>
      <c r="V127" s="750"/>
    </row>
    <row r="128" spans="1:22" ht="35.450000000000003" customHeight="1" thickBot="1" x14ac:dyDescent="0.3">
      <c r="A128" s="752"/>
      <c r="B128" s="761"/>
      <c r="C128" s="758"/>
      <c r="D128" s="352" t="s">
        <v>36</v>
      </c>
      <c r="E128" s="360">
        <f>+[2]INVERSIÓN!H72</f>
        <v>0</v>
      </c>
      <c r="F128" s="360">
        <f>+[2]INVERSIÓN!V72</f>
        <v>0</v>
      </c>
      <c r="G128" s="360">
        <f>+[2]INVERSIÓN!W72</f>
        <v>0</v>
      </c>
      <c r="H128" s="360">
        <f>+[2]INVERSIÓN!X72</f>
        <v>0</v>
      </c>
      <c r="I128" s="360">
        <f>+[2]INVERSIÓN!Y72</f>
        <v>0</v>
      </c>
      <c r="J128" s="367">
        <v>0</v>
      </c>
      <c r="K128" s="367">
        <v>0</v>
      </c>
      <c r="L128" s="367">
        <v>0</v>
      </c>
      <c r="M128" s="367">
        <v>0</v>
      </c>
      <c r="N128" s="742"/>
      <c r="O128" s="742"/>
      <c r="P128" s="742"/>
      <c r="Q128" s="745"/>
      <c r="R128" s="748"/>
      <c r="S128" s="748"/>
      <c r="T128" s="745"/>
      <c r="U128" s="745"/>
      <c r="V128" s="751"/>
    </row>
    <row r="129" spans="1:22" x14ac:dyDescent="0.25">
      <c r="A129" s="722">
        <v>11</v>
      </c>
      <c r="B129" s="790" t="s">
        <v>165</v>
      </c>
      <c r="C129" s="718" t="s">
        <v>288</v>
      </c>
      <c r="D129" s="378" t="s">
        <v>198</v>
      </c>
      <c r="E129" s="393"/>
      <c r="F129" s="393"/>
      <c r="G129" s="393"/>
      <c r="H129" s="393"/>
      <c r="I129" s="394">
        <v>6.5000000000000002E-2</v>
      </c>
      <c r="J129" s="350"/>
      <c r="K129" s="350"/>
      <c r="L129" s="350"/>
      <c r="M129" s="395">
        <v>6.5000000000000002E-2</v>
      </c>
      <c r="N129" s="740" t="s">
        <v>121</v>
      </c>
      <c r="O129" s="740" t="s">
        <v>121</v>
      </c>
      <c r="P129" s="740" t="s">
        <v>121</v>
      </c>
      <c r="Q129" s="743" t="s">
        <v>199</v>
      </c>
      <c r="R129" s="746">
        <v>851299</v>
      </c>
      <c r="S129" s="746"/>
      <c r="T129" s="743" t="s">
        <v>200</v>
      </c>
      <c r="U129" s="743" t="s">
        <v>201</v>
      </c>
      <c r="V129" s="749">
        <f>R129</f>
        <v>851299</v>
      </c>
    </row>
    <row r="130" spans="1:22" ht="15.75" thickBot="1" x14ac:dyDescent="0.3">
      <c r="A130" s="723"/>
      <c r="B130" s="725"/>
      <c r="C130" s="719"/>
      <c r="D130" s="349" t="s">
        <v>202</v>
      </c>
      <c r="E130" s="393"/>
      <c r="F130" s="393"/>
      <c r="G130" s="393"/>
      <c r="H130" s="393"/>
      <c r="I130" s="350">
        <v>32400825.199999999</v>
      </c>
      <c r="J130" s="350"/>
      <c r="K130" s="350"/>
      <c r="L130" s="350"/>
      <c r="M130" s="396">
        <v>32400825.199999999</v>
      </c>
      <c r="N130" s="741"/>
      <c r="O130" s="741"/>
      <c r="P130" s="741"/>
      <c r="Q130" s="744"/>
      <c r="R130" s="747"/>
      <c r="S130" s="747"/>
      <c r="T130" s="744"/>
      <c r="U130" s="744"/>
      <c r="V130" s="750"/>
    </row>
    <row r="131" spans="1:22" ht="29.25" hidden="1" customHeight="1" x14ac:dyDescent="0.25">
      <c r="A131" s="723"/>
      <c r="B131" s="725"/>
      <c r="C131" s="719"/>
      <c r="D131" s="349" t="s">
        <v>35</v>
      </c>
      <c r="E131" s="393"/>
      <c r="F131" s="393"/>
      <c r="G131" s="393"/>
      <c r="H131" s="393"/>
      <c r="I131" s="376"/>
      <c r="J131" s="350"/>
      <c r="K131" s="350"/>
      <c r="L131" s="350"/>
      <c r="M131" s="396">
        <v>0</v>
      </c>
      <c r="N131" s="741"/>
      <c r="O131" s="741"/>
      <c r="P131" s="741"/>
      <c r="Q131" s="744"/>
      <c r="R131" s="747"/>
      <c r="S131" s="747"/>
      <c r="T131" s="744"/>
      <c r="U131" s="744"/>
      <c r="V131" s="750"/>
    </row>
    <row r="132" spans="1:22" ht="29.25" hidden="1" customHeight="1" x14ac:dyDescent="0.25">
      <c r="A132" s="723"/>
      <c r="B132" s="725"/>
      <c r="C132" s="720"/>
      <c r="D132" s="349" t="s">
        <v>36</v>
      </c>
      <c r="E132" s="393"/>
      <c r="F132" s="393"/>
      <c r="G132" s="393"/>
      <c r="H132" s="393"/>
      <c r="I132" s="377">
        <v>0</v>
      </c>
      <c r="J132" s="350"/>
      <c r="K132" s="350"/>
      <c r="L132" s="350"/>
      <c r="M132" s="396">
        <v>0</v>
      </c>
      <c r="N132" s="742"/>
      <c r="O132" s="742"/>
      <c r="P132" s="742"/>
      <c r="Q132" s="745"/>
      <c r="R132" s="748"/>
      <c r="S132" s="748"/>
      <c r="T132" s="745"/>
      <c r="U132" s="745"/>
      <c r="V132" s="751"/>
    </row>
    <row r="133" spans="1:22" x14ac:dyDescent="0.25">
      <c r="A133" s="723"/>
      <c r="B133" s="725"/>
      <c r="C133" s="718" t="s">
        <v>289</v>
      </c>
      <c r="D133" s="378" t="s">
        <v>198</v>
      </c>
      <c r="E133" s="393"/>
      <c r="F133" s="393"/>
      <c r="G133" s="393"/>
      <c r="H133" s="393"/>
      <c r="I133" s="397">
        <v>0.13</v>
      </c>
      <c r="J133" s="350"/>
      <c r="K133" s="350"/>
      <c r="L133" s="350"/>
      <c r="M133" s="398">
        <v>0.13</v>
      </c>
      <c r="N133" s="399"/>
      <c r="O133" s="399"/>
      <c r="P133" s="399"/>
      <c r="Q133" s="400"/>
      <c r="R133" s="401"/>
      <c r="S133" s="401"/>
      <c r="T133" s="400"/>
      <c r="U133" s="400"/>
      <c r="V133" s="402"/>
    </row>
    <row r="134" spans="1:22" ht="15.75" thickBot="1" x14ac:dyDescent="0.3">
      <c r="A134" s="723"/>
      <c r="B134" s="725"/>
      <c r="C134" s="719"/>
      <c r="D134" s="349" t="s">
        <v>202</v>
      </c>
      <c r="E134" s="393"/>
      <c r="F134" s="393"/>
      <c r="G134" s="393"/>
      <c r="H134" s="393"/>
      <c r="I134" s="350">
        <v>64801650.399999999</v>
      </c>
      <c r="J134" s="350"/>
      <c r="K134" s="350"/>
      <c r="L134" s="350"/>
      <c r="M134" s="396">
        <v>64801650.399999999</v>
      </c>
      <c r="N134" s="399"/>
      <c r="O134" s="399"/>
      <c r="P134" s="399"/>
      <c r="Q134" s="400"/>
      <c r="R134" s="401"/>
      <c r="S134" s="401"/>
      <c r="T134" s="400"/>
      <c r="U134" s="400"/>
      <c r="V134" s="402"/>
    </row>
    <row r="135" spans="1:22" ht="29.25" hidden="1" customHeight="1" x14ac:dyDescent="0.25">
      <c r="A135" s="723"/>
      <c r="B135" s="725"/>
      <c r="C135" s="719"/>
      <c r="D135" s="349" t="s">
        <v>35</v>
      </c>
      <c r="E135" s="393"/>
      <c r="F135" s="393"/>
      <c r="G135" s="393"/>
      <c r="H135" s="393"/>
      <c r="I135" s="376"/>
      <c r="J135" s="350"/>
      <c r="K135" s="350"/>
      <c r="L135" s="350"/>
      <c r="M135" s="396">
        <v>0</v>
      </c>
      <c r="N135" s="399"/>
      <c r="O135" s="399"/>
      <c r="P135" s="399"/>
      <c r="Q135" s="400"/>
      <c r="R135" s="401"/>
      <c r="S135" s="401"/>
      <c r="T135" s="400"/>
      <c r="U135" s="400"/>
      <c r="V135" s="402"/>
    </row>
    <row r="136" spans="1:22" ht="29.25" hidden="1" customHeight="1" x14ac:dyDescent="0.25">
      <c r="A136" s="723"/>
      <c r="B136" s="725"/>
      <c r="C136" s="720"/>
      <c r="D136" s="349" t="s">
        <v>36</v>
      </c>
      <c r="E136" s="393"/>
      <c r="F136" s="393"/>
      <c r="G136" s="393"/>
      <c r="H136" s="393"/>
      <c r="I136" s="377">
        <v>0</v>
      </c>
      <c r="J136" s="350"/>
      <c r="K136" s="350"/>
      <c r="L136" s="350"/>
      <c r="M136" s="396">
        <v>0</v>
      </c>
      <c r="N136" s="399"/>
      <c r="O136" s="399"/>
      <c r="P136" s="399"/>
      <c r="Q136" s="400"/>
      <c r="R136" s="401"/>
      <c r="S136" s="401"/>
      <c r="T136" s="400"/>
      <c r="U136" s="400"/>
      <c r="V136" s="402"/>
    </row>
    <row r="137" spans="1:22" x14ac:dyDescent="0.25">
      <c r="A137" s="723"/>
      <c r="B137" s="725"/>
      <c r="C137" s="718" t="s">
        <v>208</v>
      </c>
      <c r="D137" s="378" t="s">
        <v>198</v>
      </c>
      <c r="E137" s="393"/>
      <c r="F137" s="393"/>
      <c r="G137" s="393"/>
      <c r="H137" s="393"/>
      <c r="I137" s="394">
        <v>6.5000000000000002E-2</v>
      </c>
      <c r="J137" s="350"/>
      <c r="K137" s="350"/>
      <c r="L137" s="350"/>
      <c r="M137" s="403">
        <v>6.5000000000000002E-2</v>
      </c>
      <c r="N137" s="399"/>
      <c r="O137" s="399"/>
      <c r="P137" s="399"/>
      <c r="Q137" s="400"/>
      <c r="R137" s="401"/>
      <c r="S137" s="401"/>
      <c r="T137" s="400"/>
      <c r="U137" s="400"/>
      <c r="V137" s="402"/>
    </row>
    <row r="138" spans="1:22" ht="15.75" thickBot="1" x14ac:dyDescent="0.3">
      <c r="A138" s="723"/>
      <c r="B138" s="725"/>
      <c r="C138" s="719"/>
      <c r="D138" s="349" t="s">
        <v>202</v>
      </c>
      <c r="E138" s="393"/>
      <c r="F138" s="393"/>
      <c r="G138" s="393"/>
      <c r="H138" s="393"/>
      <c r="I138" s="350">
        <v>32400825.199999999</v>
      </c>
      <c r="J138" s="350"/>
      <c r="K138" s="350"/>
      <c r="L138" s="350"/>
      <c r="M138" s="396">
        <v>32400825.199999999</v>
      </c>
      <c r="N138" s="399"/>
      <c r="O138" s="399"/>
      <c r="P138" s="399"/>
      <c r="Q138" s="400"/>
      <c r="R138" s="401"/>
      <c r="S138" s="401"/>
      <c r="T138" s="400"/>
      <c r="U138" s="400"/>
      <c r="V138" s="402"/>
    </row>
    <row r="139" spans="1:22" ht="29.25" hidden="1" customHeight="1" x14ac:dyDescent="0.25">
      <c r="A139" s="723"/>
      <c r="B139" s="725"/>
      <c r="C139" s="719"/>
      <c r="D139" s="349" t="s">
        <v>35</v>
      </c>
      <c r="E139" s="393"/>
      <c r="F139" s="393"/>
      <c r="G139" s="393"/>
      <c r="H139" s="393"/>
      <c r="I139" s="376"/>
      <c r="J139" s="350"/>
      <c r="K139" s="350"/>
      <c r="L139" s="350"/>
      <c r="M139" s="396">
        <v>0</v>
      </c>
      <c r="N139" s="399"/>
      <c r="O139" s="399"/>
      <c r="P139" s="399"/>
      <c r="Q139" s="400"/>
      <c r="R139" s="401"/>
      <c r="S139" s="401"/>
      <c r="T139" s="400"/>
      <c r="U139" s="400"/>
      <c r="V139" s="402"/>
    </row>
    <row r="140" spans="1:22" ht="29.25" hidden="1" customHeight="1" x14ac:dyDescent="0.25">
      <c r="A140" s="723"/>
      <c r="B140" s="725"/>
      <c r="C140" s="720"/>
      <c r="D140" s="349" t="s">
        <v>36</v>
      </c>
      <c r="E140" s="393"/>
      <c r="F140" s="393"/>
      <c r="G140" s="393"/>
      <c r="H140" s="393"/>
      <c r="I140" s="377">
        <v>0</v>
      </c>
      <c r="J140" s="350"/>
      <c r="K140" s="350"/>
      <c r="L140" s="350"/>
      <c r="M140" s="396">
        <v>0</v>
      </c>
      <c r="N140" s="399"/>
      <c r="O140" s="399"/>
      <c r="P140" s="399"/>
      <c r="Q140" s="400"/>
      <c r="R140" s="401"/>
      <c r="S140" s="401"/>
      <c r="T140" s="400"/>
      <c r="U140" s="400"/>
      <c r="V140" s="402"/>
    </row>
    <row r="141" spans="1:22" x14ac:dyDescent="0.25">
      <c r="A141" s="723"/>
      <c r="B141" s="725"/>
      <c r="C141" s="718" t="s">
        <v>291</v>
      </c>
      <c r="D141" s="378" t="s">
        <v>198</v>
      </c>
      <c r="E141" s="393"/>
      <c r="F141" s="393"/>
      <c r="G141" s="393"/>
      <c r="H141" s="393"/>
      <c r="I141" s="397">
        <v>0.13</v>
      </c>
      <c r="J141" s="350"/>
      <c r="K141" s="350"/>
      <c r="L141" s="350"/>
      <c r="M141" s="398">
        <v>0.13</v>
      </c>
      <c r="N141" s="399"/>
      <c r="O141" s="399"/>
      <c r="P141" s="399"/>
      <c r="Q141" s="400"/>
      <c r="R141" s="401"/>
      <c r="S141" s="401"/>
      <c r="T141" s="400"/>
      <c r="U141" s="400"/>
      <c r="V141" s="402"/>
    </row>
    <row r="142" spans="1:22" ht="15.75" thickBot="1" x14ac:dyDescent="0.3">
      <c r="A142" s="723"/>
      <c r="B142" s="725"/>
      <c r="C142" s="719"/>
      <c r="D142" s="349" t="s">
        <v>202</v>
      </c>
      <c r="E142" s="393"/>
      <c r="F142" s="393"/>
      <c r="G142" s="393"/>
      <c r="H142" s="393"/>
      <c r="I142" s="350">
        <v>64801650.399999999</v>
      </c>
      <c r="J142" s="350"/>
      <c r="K142" s="350"/>
      <c r="L142" s="350"/>
      <c r="M142" s="396">
        <v>64801650.399999999</v>
      </c>
      <c r="N142" s="399"/>
      <c r="O142" s="399"/>
      <c r="P142" s="399"/>
      <c r="Q142" s="400"/>
      <c r="R142" s="401"/>
      <c r="S142" s="401"/>
      <c r="T142" s="400"/>
      <c r="U142" s="400"/>
      <c r="V142" s="402"/>
    </row>
    <row r="143" spans="1:22" ht="29.25" hidden="1" customHeight="1" x14ac:dyDescent="0.25">
      <c r="A143" s="723"/>
      <c r="B143" s="725"/>
      <c r="C143" s="719"/>
      <c r="D143" s="349" t="s">
        <v>35</v>
      </c>
      <c r="E143" s="393"/>
      <c r="F143" s="393"/>
      <c r="G143" s="393"/>
      <c r="H143" s="393"/>
      <c r="I143" s="376"/>
      <c r="J143" s="350"/>
      <c r="K143" s="350"/>
      <c r="L143" s="350"/>
      <c r="M143" s="396">
        <v>0</v>
      </c>
      <c r="N143" s="399"/>
      <c r="O143" s="399"/>
      <c r="P143" s="399"/>
      <c r="Q143" s="400"/>
      <c r="R143" s="401"/>
      <c r="S143" s="401"/>
      <c r="T143" s="400"/>
      <c r="U143" s="400"/>
      <c r="V143" s="402"/>
    </row>
    <row r="144" spans="1:22" ht="35.450000000000003" hidden="1" customHeight="1" x14ac:dyDescent="0.25">
      <c r="A144" s="723"/>
      <c r="B144" s="725"/>
      <c r="C144" s="720"/>
      <c r="D144" s="349" t="s">
        <v>36</v>
      </c>
      <c r="E144" s="393"/>
      <c r="F144" s="393"/>
      <c r="G144" s="393"/>
      <c r="H144" s="393"/>
      <c r="I144" s="377">
        <v>0</v>
      </c>
      <c r="J144" s="350"/>
      <c r="K144" s="350"/>
      <c r="L144" s="350"/>
      <c r="M144" s="396">
        <v>0</v>
      </c>
      <c r="N144" s="399"/>
      <c r="O144" s="399"/>
      <c r="P144" s="399"/>
      <c r="Q144" s="400"/>
      <c r="R144" s="401"/>
      <c r="S144" s="401"/>
      <c r="T144" s="400"/>
      <c r="U144" s="400"/>
      <c r="V144" s="402"/>
    </row>
    <row r="145" spans="1:22" x14ac:dyDescent="0.25">
      <c r="A145" s="723"/>
      <c r="B145" s="725"/>
      <c r="C145" s="718" t="s">
        <v>292</v>
      </c>
      <c r="D145" s="378" t="s">
        <v>198</v>
      </c>
      <c r="E145" s="393"/>
      <c r="F145" s="393"/>
      <c r="G145" s="393"/>
      <c r="H145" s="393"/>
      <c r="I145" s="394">
        <v>6.5000000000000002E-2</v>
      </c>
      <c r="J145" s="350"/>
      <c r="K145" s="350"/>
      <c r="L145" s="350"/>
      <c r="M145" s="403">
        <v>6.5000000000000002E-2</v>
      </c>
      <c r="N145" s="399"/>
      <c r="O145" s="399"/>
      <c r="P145" s="399"/>
      <c r="Q145" s="400"/>
      <c r="R145" s="401"/>
      <c r="S145" s="401"/>
      <c r="T145" s="400"/>
      <c r="U145" s="400"/>
      <c r="V145" s="402"/>
    </row>
    <row r="146" spans="1:22" ht="15.75" thickBot="1" x14ac:dyDescent="0.3">
      <c r="A146" s="723"/>
      <c r="B146" s="725"/>
      <c r="C146" s="719"/>
      <c r="D146" s="349" t="s">
        <v>202</v>
      </c>
      <c r="E146" s="393"/>
      <c r="F146" s="393"/>
      <c r="G146" s="393"/>
      <c r="H146" s="393"/>
      <c r="I146" s="350">
        <v>32400825.199999999</v>
      </c>
      <c r="J146" s="350"/>
      <c r="K146" s="350"/>
      <c r="L146" s="350"/>
      <c r="M146" s="396">
        <v>32400825.199999999</v>
      </c>
      <c r="N146" s="399"/>
      <c r="O146" s="399"/>
      <c r="P146" s="399"/>
      <c r="Q146" s="400"/>
      <c r="R146" s="401"/>
      <c r="S146" s="401"/>
      <c r="T146" s="400"/>
      <c r="U146" s="400"/>
      <c r="V146" s="402"/>
    </row>
    <row r="147" spans="1:22" ht="35.450000000000003" hidden="1" customHeight="1" x14ac:dyDescent="0.25">
      <c r="A147" s="723"/>
      <c r="B147" s="725"/>
      <c r="C147" s="719"/>
      <c r="D147" s="349" t="s">
        <v>35</v>
      </c>
      <c r="E147" s="393"/>
      <c r="F147" s="393"/>
      <c r="G147" s="393"/>
      <c r="H147" s="393"/>
      <c r="I147" s="376"/>
      <c r="J147" s="350"/>
      <c r="K147" s="350"/>
      <c r="L147" s="350"/>
      <c r="M147" s="396">
        <v>0</v>
      </c>
      <c r="N147" s="399"/>
      <c r="O147" s="399"/>
      <c r="P147" s="399"/>
      <c r="Q147" s="400"/>
      <c r="R147" s="401"/>
      <c r="S147" s="401"/>
      <c r="T147" s="400"/>
      <c r="U147" s="400"/>
      <c r="V147" s="402"/>
    </row>
    <row r="148" spans="1:22" ht="35.450000000000003" hidden="1" customHeight="1" x14ac:dyDescent="0.25">
      <c r="A148" s="723"/>
      <c r="B148" s="725"/>
      <c r="C148" s="720"/>
      <c r="D148" s="349" t="s">
        <v>36</v>
      </c>
      <c r="E148" s="393"/>
      <c r="F148" s="393"/>
      <c r="G148" s="393"/>
      <c r="H148" s="393"/>
      <c r="I148" s="377">
        <v>0</v>
      </c>
      <c r="J148" s="350"/>
      <c r="K148" s="350"/>
      <c r="L148" s="350"/>
      <c r="M148" s="396">
        <v>0</v>
      </c>
      <c r="N148" s="399"/>
      <c r="O148" s="399"/>
      <c r="P148" s="399"/>
      <c r="Q148" s="400"/>
      <c r="R148" s="401"/>
      <c r="S148" s="401"/>
      <c r="T148" s="400"/>
      <c r="U148" s="400"/>
      <c r="V148" s="402"/>
    </row>
    <row r="149" spans="1:22" x14ac:dyDescent="0.25">
      <c r="A149" s="723"/>
      <c r="B149" s="725"/>
      <c r="C149" s="718" t="s">
        <v>295</v>
      </c>
      <c r="D149" s="378" t="s">
        <v>198</v>
      </c>
      <c r="E149" s="393"/>
      <c r="F149" s="393"/>
      <c r="G149" s="393"/>
      <c r="H149" s="393"/>
      <c r="I149" s="397">
        <v>0.13</v>
      </c>
      <c r="J149" s="350"/>
      <c r="K149" s="350"/>
      <c r="L149" s="350"/>
      <c r="M149" s="398">
        <v>0.13</v>
      </c>
      <c r="N149" s="399"/>
      <c r="O149" s="399"/>
      <c r="P149" s="399"/>
      <c r="Q149" s="400"/>
      <c r="R149" s="401"/>
      <c r="S149" s="401"/>
      <c r="T149" s="400"/>
      <c r="U149" s="400"/>
      <c r="V149" s="402"/>
    </row>
    <row r="150" spans="1:22" ht="15.75" thickBot="1" x14ac:dyDescent="0.3">
      <c r="A150" s="723"/>
      <c r="B150" s="725"/>
      <c r="C150" s="719"/>
      <c r="D150" s="349" t="s">
        <v>202</v>
      </c>
      <c r="E150" s="393"/>
      <c r="F150" s="393"/>
      <c r="G150" s="393"/>
      <c r="H150" s="393"/>
      <c r="I150" s="350">
        <v>64801650.399999999</v>
      </c>
      <c r="J150" s="350"/>
      <c r="K150" s="350"/>
      <c r="L150" s="350"/>
      <c r="M150" s="396">
        <v>64801650.399999999</v>
      </c>
      <c r="N150" s="399"/>
      <c r="O150" s="399"/>
      <c r="P150" s="399"/>
      <c r="Q150" s="400"/>
      <c r="R150" s="401"/>
      <c r="S150" s="401"/>
      <c r="T150" s="400"/>
      <c r="U150" s="400"/>
      <c r="V150" s="402"/>
    </row>
    <row r="151" spans="1:22" ht="21.75" hidden="1" customHeight="1" x14ac:dyDescent="0.25">
      <c r="A151" s="723"/>
      <c r="B151" s="725"/>
      <c r="C151" s="719"/>
      <c r="D151" s="349" t="s">
        <v>35</v>
      </c>
      <c r="E151" s="393"/>
      <c r="F151" s="393"/>
      <c r="G151" s="393"/>
      <c r="H151" s="393"/>
      <c r="I151" s="376"/>
      <c r="J151" s="350"/>
      <c r="K151" s="350"/>
      <c r="L151" s="350"/>
      <c r="M151" s="396">
        <v>0</v>
      </c>
      <c r="N151" s="399"/>
      <c r="O151" s="399"/>
      <c r="P151" s="399"/>
      <c r="Q151" s="400"/>
      <c r="R151" s="401"/>
      <c r="S151" s="401"/>
      <c r="T151" s="400"/>
      <c r="U151" s="400"/>
      <c r="V151" s="402"/>
    </row>
    <row r="152" spans="1:22" ht="21.75" hidden="1" customHeight="1" x14ac:dyDescent="0.25">
      <c r="A152" s="723"/>
      <c r="B152" s="725"/>
      <c r="C152" s="720"/>
      <c r="D152" s="349" t="s">
        <v>36</v>
      </c>
      <c r="E152" s="393"/>
      <c r="F152" s="393"/>
      <c r="G152" s="393"/>
      <c r="H152" s="393"/>
      <c r="I152" s="377">
        <v>0</v>
      </c>
      <c r="J152" s="350"/>
      <c r="K152" s="350"/>
      <c r="L152" s="350"/>
      <c r="M152" s="396">
        <v>0</v>
      </c>
      <c r="N152" s="399"/>
      <c r="O152" s="399"/>
      <c r="P152" s="399"/>
      <c r="Q152" s="400"/>
      <c r="R152" s="401"/>
      <c r="S152" s="401"/>
      <c r="T152" s="400"/>
      <c r="U152" s="400"/>
      <c r="V152" s="402"/>
    </row>
    <row r="153" spans="1:22" ht="21.75" customHeight="1" x14ac:dyDescent="0.25">
      <c r="A153" s="723"/>
      <c r="B153" s="725"/>
      <c r="C153" s="718" t="s">
        <v>297</v>
      </c>
      <c r="D153" s="378" t="s">
        <v>198</v>
      </c>
      <c r="E153" s="393"/>
      <c r="F153" s="393"/>
      <c r="G153" s="393"/>
      <c r="H153" s="393"/>
      <c r="I153" s="394">
        <v>0.06</v>
      </c>
      <c r="J153" s="350"/>
      <c r="K153" s="350"/>
      <c r="L153" s="350"/>
      <c r="M153" s="398">
        <v>0.06</v>
      </c>
      <c r="N153" s="399"/>
      <c r="O153" s="399"/>
      <c r="P153" s="399"/>
      <c r="Q153" s="400"/>
      <c r="R153" s="401"/>
      <c r="S153" s="401"/>
      <c r="T153" s="400"/>
      <c r="U153" s="400"/>
      <c r="V153" s="402"/>
    </row>
    <row r="154" spans="1:22" ht="21.75" customHeight="1" thickBot="1" x14ac:dyDescent="0.3">
      <c r="A154" s="723"/>
      <c r="B154" s="725"/>
      <c r="C154" s="719"/>
      <c r="D154" s="349" t="s">
        <v>202</v>
      </c>
      <c r="E154" s="393"/>
      <c r="F154" s="393"/>
      <c r="G154" s="393"/>
      <c r="H154" s="393"/>
      <c r="I154" s="350">
        <v>32400825.199999999</v>
      </c>
      <c r="J154" s="350"/>
      <c r="K154" s="350"/>
      <c r="L154" s="350"/>
      <c r="M154" s="396">
        <v>32400825.199999999</v>
      </c>
      <c r="N154" s="399"/>
      <c r="O154" s="399"/>
      <c r="P154" s="399"/>
      <c r="Q154" s="400"/>
      <c r="R154" s="401"/>
      <c r="S154" s="401"/>
      <c r="T154" s="400"/>
      <c r="U154" s="400"/>
      <c r="V154" s="402"/>
    </row>
    <row r="155" spans="1:22" ht="21.75" hidden="1" customHeight="1" x14ac:dyDescent="0.25">
      <c r="A155" s="723"/>
      <c r="B155" s="725"/>
      <c r="C155" s="719"/>
      <c r="D155" s="349" t="s">
        <v>35</v>
      </c>
      <c r="E155" s="393"/>
      <c r="F155" s="393"/>
      <c r="G155" s="393"/>
      <c r="H155" s="393"/>
      <c r="I155" s="376"/>
      <c r="J155" s="350"/>
      <c r="K155" s="350"/>
      <c r="L155" s="350"/>
      <c r="M155" s="396">
        <v>0</v>
      </c>
      <c r="N155" s="399"/>
      <c r="O155" s="399"/>
      <c r="P155" s="399"/>
      <c r="Q155" s="400"/>
      <c r="R155" s="401"/>
      <c r="S155" s="401"/>
      <c r="T155" s="400"/>
      <c r="U155" s="400"/>
      <c r="V155" s="402"/>
    </row>
    <row r="156" spans="1:22" ht="21.75" hidden="1" customHeight="1" x14ac:dyDescent="0.25">
      <c r="A156" s="723"/>
      <c r="B156" s="725"/>
      <c r="C156" s="720"/>
      <c r="D156" s="349" t="s">
        <v>36</v>
      </c>
      <c r="E156" s="393"/>
      <c r="F156" s="393"/>
      <c r="G156" s="393"/>
      <c r="H156" s="393"/>
      <c r="I156" s="377">
        <v>0</v>
      </c>
      <c r="J156" s="350"/>
      <c r="K156" s="350"/>
      <c r="L156" s="350"/>
      <c r="M156" s="396">
        <v>0</v>
      </c>
      <c r="N156" s="399"/>
      <c r="O156" s="399"/>
      <c r="P156" s="399"/>
      <c r="Q156" s="400"/>
      <c r="R156" s="401"/>
      <c r="S156" s="401"/>
      <c r="T156" s="400"/>
      <c r="U156" s="400"/>
      <c r="V156" s="402"/>
    </row>
    <row r="157" spans="1:22" ht="21.75" customHeight="1" x14ac:dyDescent="0.25">
      <c r="A157" s="723"/>
      <c r="B157" s="725"/>
      <c r="C157" s="718" t="s">
        <v>298</v>
      </c>
      <c r="D157" s="378" t="s">
        <v>198</v>
      </c>
      <c r="E157" s="393"/>
      <c r="F157" s="393"/>
      <c r="G157" s="393"/>
      <c r="H157" s="393"/>
      <c r="I157" s="394">
        <v>6.5000000000000002E-2</v>
      </c>
      <c r="J157" s="350"/>
      <c r="K157" s="350"/>
      <c r="L157" s="350"/>
      <c r="M157" s="403">
        <v>6.5000000000000002E-2</v>
      </c>
      <c r="N157" s="399"/>
      <c r="O157" s="399"/>
      <c r="P157" s="399"/>
      <c r="Q157" s="400"/>
      <c r="R157" s="401"/>
      <c r="S157" s="401"/>
      <c r="T157" s="400"/>
      <c r="U157" s="400"/>
      <c r="V157" s="402"/>
    </row>
    <row r="158" spans="1:22" ht="21.75" customHeight="1" thickBot="1" x14ac:dyDescent="0.3">
      <c r="A158" s="723"/>
      <c r="B158" s="725"/>
      <c r="C158" s="719"/>
      <c r="D158" s="349" t="s">
        <v>202</v>
      </c>
      <c r="E158" s="393"/>
      <c r="F158" s="393"/>
      <c r="G158" s="393"/>
      <c r="H158" s="393"/>
      <c r="I158" s="350">
        <v>32400825.199999999</v>
      </c>
      <c r="J158" s="350"/>
      <c r="K158" s="350"/>
      <c r="L158" s="350"/>
      <c r="M158" s="396">
        <v>32400825.199999999</v>
      </c>
      <c r="N158" s="399"/>
      <c r="O158" s="399"/>
      <c r="P158" s="399"/>
      <c r="Q158" s="400"/>
      <c r="R158" s="401"/>
      <c r="S158" s="401"/>
      <c r="T158" s="400"/>
      <c r="U158" s="400"/>
      <c r="V158" s="402"/>
    </row>
    <row r="159" spans="1:22" ht="21.75" hidden="1" customHeight="1" x14ac:dyDescent="0.25">
      <c r="A159" s="723"/>
      <c r="B159" s="725"/>
      <c r="C159" s="719"/>
      <c r="D159" s="349" t="s">
        <v>35</v>
      </c>
      <c r="E159" s="393"/>
      <c r="F159" s="393"/>
      <c r="G159" s="393"/>
      <c r="H159" s="393"/>
      <c r="I159" s="376"/>
      <c r="J159" s="350"/>
      <c r="K159" s="350"/>
      <c r="L159" s="350"/>
      <c r="M159" s="396">
        <v>0</v>
      </c>
      <c r="N159" s="399"/>
      <c r="O159" s="399"/>
      <c r="P159" s="399"/>
      <c r="Q159" s="400"/>
      <c r="R159" s="401"/>
      <c r="S159" s="401"/>
      <c r="T159" s="400"/>
      <c r="U159" s="400"/>
      <c r="V159" s="402"/>
    </row>
    <row r="160" spans="1:22" ht="21.75" hidden="1" customHeight="1" x14ac:dyDescent="0.25">
      <c r="A160" s="723"/>
      <c r="B160" s="725"/>
      <c r="C160" s="720"/>
      <c r="D160" s="349" t="s">
        <v>36</v>
      </c>
      <c r="E160" s="393"/>
      <c r="F160" s="393"/>
      <c r="G160" s="393"/>
      <c r="H160" s="393"/>
      <c r="I160" s="377">
        <v>0</v>
      </c>
      <c r="J160" s="350"/>
      <c r="K160" s="350"/>
      <c r="L160" s="350"/>
      <c r="M160" s="396">
        <v>0</v>
      </c>
      <c r="N160" s="399"/>
      <c r="O160" s="399"/>
      <c r="P160" s="399"/>
      <c r="Q160" s="400"/>
      <c r="R160" s="401"/>
      <c r="S160" s="401"/>
      <c r="T160" s="400"/>
      <c r="U160" s="400"/>
      <c r="V160" s="402"/>
    </row>
    <row r="161" spans="1:22" ht="21.75" customHeight="1" x14ac:dyDescent="0.25">
      <c r="A161" s="723"/>
      <c r="B161" s="725"/>
      <c r="C161" s="718" t="s">
        <v>299</v>
      </c>
      <c r="D161" s="378" t="s">
        <v>198</v>
      </c>
      <c r="E161" s="393"/>
      <c r="F161" s="393"/>
      <c r="G161" s="393"/>
      <c r="H161" s="393"/>
      <c r="I161" s="397">
        <v>0.13</v>
      </c>
      <c r="J161" s="350"/>
      <c r="K161" s="350"/>
      <c r="L161" s="350"/>
      <c r="M161" s="398">
        <v>0.13</v>
      </c>
      <c r="N161" s="399"/>
      <c r="O161" s="399"/>
      <c r="P161" s="399"/>
      <c r="Q161" s="400"/>
      <c r="R161" s="401"/>
      <c r="S161" s="401"/>
      <c r="T161" s="400"/>
      <c r="U161" s="400"/>
      <c r="V161" s="402"/>
    </row>
    <row r="162" spans="1:22" ht="21.75" customHeight="1" thickBot="1" x14ac:dyDescent="0.3">
      <c r="A162" s="723"/>
      <c r="B162" s="725"/>
      <c r="C162" s="719"/>
      <c r="D162" s="349" t="s">
        <v>202</v>
      </c>
      <c r="E162" s="393"/>
      <c r="F162" s="393"/>
      <c r="G162" s="393"/>
      <c r="H162" s="393"/>
      <c r="I162" s="350">
        <v>64801650.399999999</v>
      </c>
      <c r="J162" s="350"/>
      <c r="K162" s="350"/>
      <c r="L162" s="350"/>
      <c r="M162" s="396">
        <v>64801650.399999999</v>
      </c>
      <c r="N162" s="399"/>
      <c r="O162" s="399"/>
      <c r="P162" s="399"/>
      <c r="Q162" s="400"/>
      <c r="R162" s="401"/>
      <c r="S162" s="401"/>
      <c r="T162" s="400"/>
      <c r="U162" s="400"/>
      <c r="V162" s="402"/>
    </row>
    <row r="163" spans="1:22" ht="21.75" hidden="1" customHeight="1" x14ac:dyDescent="0.25">
      <c r="A163" s="723"/>
      <c r="B163" s="725"/>
      <c r="C163" s="719"/>
      <c r="D163" s="349" t="s">
        <v>35</v>
      </c>
      <c r="E163" s="393"/>
      <c r="F163" s="393"/>
      <c r="G163" s="393"/>
      <c r="H163" s="393"/>
      <c r="I163" s="376"/>
      <c r="J163" s="350"/>
      <c r="K163" s="350"/>
      <c r="L163" s="350"/>
      <c r="M163" s="396">
        <v>0</v>
      </c>
      <c r="N163" s="399"/>
      <c r="O163" s="399"/>
      <c r="P163" s="399"/>
      <c r="Q163" s="400"/>
      <c r="R163" s="401"/>
      <c r="S163" s="401"/>
      <c r="T163" s="400"/>
      <c r="U163" s="400"/>
      <c r="V163" s="402"/>
    </row>
    <row r="164" spans="1:22" ht="21.75" hidden="1" customHeight="1" x14ac:dyDescent="0.25">
      <c r="A164" s="723"/>
      <c r="B164" s="725"/>
      <c r="C164" s="720"/>
      <c r="D164" s="349" t="s">
        <v>36</v>
      </c>
      <c r="E164" s="393"/>
      <c r="F164" s="393"/>
      <c r="G164" s="393"/>
      <c r="H164" s="393"/>
      <c r="I164" s="377">
        <v>0</v>
      </c>
      <c r="J164" s="350"/>
      <c r="K164" s="350"/>
      <c r="L164" s="350"/>
      <c r="M164" s="396">
        <v>0</v>
      </c>
      <c r="N164" s="399"/>
      <c r="O164" s="399"/>
      <c r="P164" s="399"/>
      <c r="Q164" s="400"/>
      <c r="R164" s="401"/>
      <c r="S164" s="401"/>
      <c r="T164" s="400"/>
      <c r="U164" s="400"/>
      <c r="V164" s="402"/>
    </row>
    <row r="165" spans="1:22" ht="21.75" customHeight="1" x14ac:dyDescent="0.25">
      <c r="A165" s="723"/>
      <c r="B165" s="725"/>
      <c r="C165" s="718" t="s">
        <v>302</v>
      </c>
      <c r="D165" s="378" t="s">
        <v>198</v>
      </c>
      <c r="E165" s="393"/>
      <c r="F165" s="393"/>
      <c r="G165" s="393"/>
      <c r="H165" s="393"/>
      <c r="I165" s="397">
        <v>0.13</v>
      </c>
      <c r="J165" s="398">
        <f>+I129+I133+I137+I141+I145+I149+I153+I157+I161+I165+I169</f>
        <v>1</v>
      </c>
      <c r="K165" s="350"/>
      <c r="L165" s="350"/>
      <c r="M165" s="398">
        <v>0.13</v>
      </c>
      <c r="N165" s="399"/>
      <c r="O165" s="399"/>
      <c r="P165" s="399"/>
      <c r="Q165" s="400"/>
      <c r="R165" s="401"/>
      <c r="S165" s="401"/>
      <c r="T165" s="400"/>
      <c r="U165" s="400"/>
      <c r="V165" s="402"/>
    </row>
    <row r="166" spans="1:22" ht="21.75" customHeight="1" thickBot="1" x14ac:dyDescent="0.3">
      <c r="A166" s="723"/>
      <c r="B166" s="725"/>
      <c r="C166" s="719"/>
      <c r="D166" s="349" t="s">
        <v>202</v>
      </c>
      <c r="E166" s="393"/>
      <c r="F166" s="393"/>
      <c r="G166" s="393"/>
      <c r="H166" s="393"/>
      <c r="I166" s="350">
        <v>64801650.399999999</v>
      </c>
      <c r="J166" s="350"/>
      <c r="K166" s="350"/>
      <c r="L166" s="350"/>
      <c r="M166" s="396">
        <v>64801653</v>
      </c>
      <c r="N166" s="399"/>
      <c r="O166" s="399"/>
      <c r="P166" s="399"/>
      <c r="Q166" s="400"/>
      <c r="R166" s="401"/>
      <c r="S166" s="401"/>
      <c r="T166" s="400"/>
      <c r="U166" s="400"/>
      <c r="V166" s="402"/>
    </row>
    <row r="167" spans="1:22" ht="35.450000000000003" hidden="1" customHeight="1" x14ac:dyDescent="0.25">
      <c r="A167" s="723"/>
      <c r="B167" s="725"/>
      <c r="C167" s="719"/>
      <c r="D167" s="349" t="s">
        <v>35</v>
      </c>
      <c r="E167" s="393"/>
      <c r="F167" s="393"/>
      <c r="G167" s="393"/>
      <c r="H167" s="393"/>
      <c r="I167" s="376"/>
      <c r="J167" s="350"/>
      <c r="K167" s="350"/>
      <c r="L167" s="350"/>
      <c r="M167" s="396">
        <v>0</v>
      </c>
      <c r="N167" s="399"/>
      <c r="O167" s="399"/>
      <c r="P167" s="399"/>
      <c r="Q167" s="400"/>
      <c r="R167" s="401"/>
      <c r="S167" s="401"/>
      <c r="T167" s="400"/>
      <c r="U167" s="400"/>
      <c r="V167" s="402"/>
    </row>
    <row r="168" spans="1:22" ht="35.450000000000003" hidden="1" customHeight="1" x14ac:dyDescent="0.25">
      <c r="A168" s="723"/>
      <c r="B168" s="725"/>
      <c r="C168" s="720"/>
      <c r="D168" s="349" t="s">
        <v>36</v>
      </c>
      <c r="E168" s="393"/>
      <c r="F168" s="393"/>
      <c r="G168" s="393"/>
      <c r="H168" s="393"/>
      <c r="I168" s="385">
        <v>0</v>
      </c>
      <c r="J168" s="350"/>
      <c r="K168" s="350"/>
      <c r="L168" s="350"/>
      <c r="M168" s="396">
        <v>0</v>
      </c>
      <c r="N168" s="399"/>
      <c r="O168" s="399"/>
      <c r="P168" s="399"/>
      <c r="Q168" s="400"/>
      <c r="R168" s="401"/>
      <c r="S168" s="401"/>
      <c r="T168" s="400"/>
      <c r="U168" s="400"/>
      <c r="V168" s="402"/>
    </row>
    <row r="169" spans="1:22" ht="35.450000000000003" customHeight="1" x14ac:dyDescent="0.25">
      <c r="A169" s="723"/>
      <c r="B169" s="725"/>
      <c r="C169" s="756" t="s">
        <v>204</v>
      </c>
      <c r="D169" s="378" t="s">
        <v>198</v>
      </c>
      <c r="E169" s="398">
        <f>+[3]INVERSIÓN!H75</f>
        <v>100</v>
      </c>
      <c r="F169" s="398">
        <f>+[3]INVERSIÓN!V75</f>
        <v>1</v>
      </c>
      <c r="G169" s="398">
        <f>+[3]INVERSIÓN!W75</f>
        <v>1</v>
      </c>
      <c r="H169" s="398">
        <f>+[3]INVERSIÓN!X75</f>
        <v>1</v>
      </c>
      <c r="I169" s="398">
        <v>0.03</v>
      </c>
      <c r="J169" s="398">
        <f>+[3]INVERSIÓN!AF75</f>
        <v>1</v>
      </c>
      <c r="K169" s="398">
        <f>+[3]INVERSIÓN!AG75</f>
        <v>1</v>
      </c>
      <c r="L169" s="398">
        <f>+[3]INVERSIÓN!AH75</f>
        <v>1</v>
      </c>
      <c r="M169" s="404">
        <v>0.03</v>
      </c>
      <c r="N169" s="399"/>
      <c r="O169" s="399"/>
      <c r="P169" s="399"/>
      <c r="Q169" s="400"/>
      <c r="R169" s="401"/>
      <c r="S169" s="401"/>
      <c r="T169" s="400"/>
      <c r="U169" s="400"/>
      <c r="V169" s="402"/>
    </row>
    <row r="170" spans="1:22" ht="35.450000000000003" customHeight="1" x14ac:dyDescent="0.25">
      <c r="A170" s="723"/>
      <c r="B170" s="725"/>
      <c r="C170" s="757"/>
      <c r="D170" s="349" t="s">
        <v>202</v>
      </c>
      <c r="E170" s="405">
        <f>+[3]INVERSIÓN!H76</f>
        <v>2118981900</v>
      </c>
      <c r="F170" s="405">
        <f>+[3]INVERSIÓN!V76</f>
        <v>597337100</v>
      </c>
      <c r="G170" s="405">
        <f>+[3]INVERSIÓN!W76</f>
        <v>597337100</v>
      </c>
      <c r="H170" s="405">
        <f>+[3]INVERSIÓN!X76</f>
        <v>597337100</v>
      </c>
      <c r="I170" s="405">
        <v>15310020</v>
      </c>
      <c r="J170" s="358">
        <f>+[3]INVERSIÓN!AF76</f>
        <v>353918300</v>
      </c>
      <c r="K170" s="358">
        <f>+[3]INVERSIÓN!AG76</f>
        <v>485918300</v>
      </c>
      <c r="L170" s="358">
        <f>+[3]INVERSIÓN!AH76</f>
        <v>485918300</v>
      </c>
      <c r="M170" s="405">
        <v>15310020</v>
      </c>
      <c r="N170" s="399"/>
      <c r="O170" s="399"/>
      <c r="P170" s="399"/>
      <c r="Q170" s="400"/>
      <c r="R170" s="401"/>
      <c r="S170" s="401"/>
      <c r="T170" s="400"/>
      <c r="U170" s="400"/>
      <c r="V170" s="402"/>
    </row>
    <row r="171" spans="1:22" ht="35.450000000000003" customHeight="1" x14ac:dyDescent="0.25">
      <c r="A171" s="723"/>
      <c r="B171" s="725"/>
      <c r="C171" s="757"/>
      <c r="D171" s="349" t="s">
        <v>35</v>
      </c>
      <c r="E171" s="405">
        <f>+[3]INVERSIÓN!H77</f>
        <v>0</v>
      </c>
      <c r="F171" s="405">
        <f>+[3]INVERSIÓN!V77</f>
        <v>0</v>
      </c>
      <c r="G171" s="405">
        <f>+[3]INVERSIÓN!W77</f>
        <v>0</v>
      </c>
      <c r="H171" s="405">
        <f>+[3]INVERSIÓN!X77</f>
        <v>0</v>
      </c>
      <c r="I171" s="405"/>
      <c r="J171" s="350">
        <v>0</v>
      </c>
      <c r="K171" s="350">
        <v>0</v>
      </c>
      <c r="L171" s="350">
        <v>0</v>
      </c>
      <c r="M171" s="406"/>
      <c r="N171" s="399"/>
      <c r="O171" s="399"/>
      <c r="P171" s="399"/>
      <c r="Q171" s="400"/>
      <c r="R171" s="401"/>
      <c r="S171" s="401"/>
      <c r="T171" s="400"/>
      <c r="U171" s="400"/>
      <c r="V171" s="402"/>
    </row>
    <row r="172" spans="1:22" ht="35.450000000000003" customHeight="1" thickBot="1" x14ac:dyDescent="0.3">
      <c r="A172" s="723"/>
      <c r="B172" s="726"/>
      <c r="C172" s="758"/>
      <c r="D172" s="349" t="s">
        <v>36</v>
      </c>
      <c r="E172" s="405">
        <f>+[3]INVERSIÓN!H78</f>
        <v>0</v>
      </c>
      <c r="F172" s="405">
        <f>+[3]INVERSIÓN!V78</f>
        <v>56803000</v>
      </c>
      <c r="G172" s="405">
        <f>+[3]INVERSIÓN!W78</f>
        <v>56803000</v>
      </c>
      <c r="H172" s="405">
        <f>+[3]INVERSIÓN!X78</f>
        <v>56803000</v>
      </c>
      <c r="I172" s="405">
        <f>+[3]INVERSIÓN!Y78</f>
        <v>56803000</v>
      </c>
      <c r="J172" s="405">
        <f>+[3]INVERSIÓN!AF78</f>
        <v>25428000</v>
      </c>
      <c r="K172" s="405">
        <f>+[3]INVERSIÓN!AG78</f>
        <v>30518259</v>
      </c>
      <c r="L172" s="405">
        <f>+[3]INVERSIÓN!AH78</f>
        <v>51797381</v>
      </c>
      <c r="M172" s="367">
        <v>56803000</v>
      </c>
      <c r="N172" s="399"/>
      <c r="O172" s="399"/>
      <c r="P172" s="399"/>
      <c r="Q172" s="400"/>
      <c r="R172" s="401"/>
      <c r="S172" s="401"/>
      <c r="T172" s="400"/>
      <c r="U172" s="400"/>
      <c r="V172" s="402"/>
    </row>
    <row r="173" spans="1:22" ht="35.450000000000003" customHeight="1" x14ac:dyDescent="0.25">
      <c r="A173" s="752">
        <v>13</v>
      </c>
      <c r="B173" s="753" t="s">
        <v>167</v>
      </c>
      <c r="C173" s="727" t="s">
        <v>209</v>
      </c>
      <c r="D173" s="346" t="s">
        <v>198</v>
      </c>
      <c r="E173" s="362">
        <f>+[2]INVERSIÓN!H81</f>
        <v>4</v>
      </c>
      <c r="F173" s="362">
        <f>+[2]INVERSIÓN!V81</f>
        <v>3</v>
      </c>
      <c r="G173" s="362">
        <f>+[2]INVERSIÓN!W81</f>
        <v>3</v>
      </c>
      <c r="H173" s="362">
        <f>+[2]INVERSIÓN!X81</f>
        <v>3</v>
      </c>
      <c r="I173" s="362">
        <f>+[2]INVERSIÓN!Y81</f>
        <v>3</v>
      </c>
      <c r="J173" s="365">
        <f>+[2]INVERSIÓN!AF81</f>
        <v>2.25</v>
      </c>
      <c r="K173" s="365">
        <f>+[2]INVERSIÓN!AG81</f>
        <v>2.5</v>
      </c>
      <c r="L173" s="365">
        <f>+[2]INVERSIÓN!AH81</f>
        <v>2.75</v>
      </c>
      <c r="M173" s="365">
        <v>3</v>
      </c>
      <c r="N173" s="740" t="s">
        <v>121</v>
      </c>
      <c r="O173" s="740" t="s">
        <v>121</v>
      </c>
      <c r="P173" s="740" t="s">
        <v>121</v>
      </c>
      <c r="Q173" s="743" t="s">
        <v>199</v>
      </c>
      <c r="R173" s="746">
        <v>7541356</v>
      </c>
      <c r="S173" s="746"/>
      <c r="T173" s="743" t="s">
        <v>200</v>
      </c>
      <c r="U173" s="743" t="s">
        <v>201</v>
      </c>
      <c r="V173" s="749">
        <f>R173</f>
        <v>7541356</v>
      </c>
    </row>
    <row r="174" spans="1:22" ht="35.450000000000003" customHeight="1" x14ac:dyDescent="0.25">
      <c r="A174" s="752"/>
      <c r="B174" s="754"/>
      <c r="C174" s="728"/>
      <c r="D174" s="349" t="s">
        <v>202</v>
      </c>
      <c r="E174" s="366">
        <f>+[2]INVERSIÓN!H82</f>
        <v>618730334</v>
      </c>
      <c r="F174" s="366">
        <f>+[2]INVERSIÓN!V82</f>
        <v>126783000</v>
      </c>
      <c r="G174" s="366">
        <f>+[2]INVERSIÓN!W82</f>
        <v>126783000</v>
      </c>
      <c r="H174" s="366">
        <f>+[2]INVERSIÓN!X82</f>
        <v>126783000</v>
      </c>
      <c r="I174" s="366">
        <f>+[2]INVERSIÓN!Y82</f>
        <v>126783000</v>
      </c>
      <c r="J174" s="350">
        <f>+[2]INVERSIÓN!AF82</f>
        <v>119778700</v>
      </c>
      <c r="K174" s="350">
        <f>+[2]INVERSIÓN!AG82</f>
        <v>119778700</v>
      </c>
      <c r="L174" s="350">
        <f>+[2]INVERSIÓN!AH82</f>
        <v>119778700</v>
      </c>
      <c r="M174" s="350">
        <v>124300400</v>
      </c>
      <c r="N174" s="741"/>
      <c r="O174" s="741"/>
      <c r="P174" s="741"/>
      <c r="Q174" s="744"/>
      <c r="R174" s="747"/>
      <c r="S174" s="747"/>
      <c r="T174" s="744"/>
      <c r="U174" s="744"/>
      <c r="V174" s="750"/>
    </row>
    <row r="175" spans="1:22" ht="35.450000000000003" customHeight="1" x14ac:dyDescent="0.25">
      <c r="A175" s="752"/>
      <c r="B175" s="754"/>
      <c r="C175" s="728"/>
      <c r="D175" s="349" t="s">
        <v>35</v>
      </c>
      <c r="E175" s="351">
        <f>+[2]INVERSIÓN!H83</f>
        <v>0</v>
      </c>
      <c r="F175" s="351">
        <f>+[2]INVERSIÓN!V83</f>
        <v>0</v>
      </c>
      <c r="G175" s="351">
        <f>+[2]INVERSIÓN!W83</f>
        <v>0</v>
      </c>
      <c r="H175" s="351">
        <f>+[2]INVERSIÓN!X83</f>
        <v>0</v>
      </c>
      <c r="I175" s="351">
        <f>+[2]INVERSIÓN!Y83</f>
        <v>0</v>
      </c>
      <c r="J175" s="406"/>
      <c r="K175" s="406"/>
      <c r="L175" s="406"/>
      <c r="M175" s="406"/>
      <c r="N175" s="741"/>
      <c r="O175" s="741"/>
      <c r="P175" s="741"/>
      <c r="Q175" s="744"/>
      <c r="R175" s="747"/>
      <c r="S175" s="747"/>
      <c r="T175" s="744"/>
      <c r="U175" s="744"/>
      <c r="V175" s="750"/>
    </row>
    <row r="176" spans="1:22" ht="35.450000000000003" customHeight="1" thickBot="1" x14ac:dyDescent="0.3">
      <c r="A176" s="798"/>
      <c r="B176" s="755"/>
      <c r="C176" s="729"/>
      <c r="D176" s="352" t="s">
        <v>36</v>
      </c>
      <c r="E176" s="360">
        <f>+[2]INVERSIÓN!H84</f>
        <v>0</v>
      </c>
      <c r="F176" s="361">
        <f>+[2]INVERSIÓN!V84</f>
        <v>9923333</v>
      </c>
      <c r="G176" s="361">
        <f>+[2]INVERSIÓN!W84</f>
        <v>9923333</v>
      </c>
      <c r="H176" s="361">
        <f>+[2]INVERSIÓN!X84</f>
        <v>9923333</v>
      </c>
      <c r="I176" s="361">
        <f>+[2]INVERSIÓN!Y84</f>
        <v>9923333</v>
      </c>
      <c r="J176" s="367">
        <f>+[2]INVERSIÓN!AF84</f>
        <v>9923333</v>
      </c>
      <c r="K176" s="367">
        <f>+[2]INVERSIÓN!AG84</f>
        <v>9923333</v>
      </c>
      <c r="L176" s="367">
        <f>+[2]INVERSIÓN!AH84</f>
        <v>9923333</v>
      </c>
      <c r="M176" s="367">
        <v>9923333</v>
      </c>
      <c r="N176" s="742"/>
      <c r="O176" s="742"/>
      <c r="P176" s="742"/>
      <c r="Q176" s="745"/>
      <c r="R176" s="748"/>
      <c r="S176" s="748"/>
      <c r="T176" s="745"/>
      <c r="U176" s="745"/>
      <c r="V176" s="751"/>
    </row>
    <row r="177" spans="1:23" s="4" customFormat="1" ht="35.450000000000003" customHeight="1" thickBot="1" x14ac:dyDescent="0.3">
      <c r="A177" s="791" t="s">
        <v>37</v>
      </c>
      <c r="B177" s="792"/>
      <c r="C177" s="793"/>
      <c r="D177" s="346" t="s">
        <v>38</v>
      </c>
      <c r="E177" s="407">
        <f t="shared" ref="E177:L177" si="0">+E174+E122+E36+E32+E28+E24+E20+E16+E12+E8+E126+E170+E116+E166+E162+E158+E154+E150+E146+E142+E138+E134+E112+E108+E130+E60+E104+E100+E96+E92+E88+E84+E80+E76+E72+E68+E64+E56+E52+E48+E44+E40</f>
        <v>17645478591</v>
      </c>
      <c r="F177" s="407">
        <f t="shared" si="0"/>
        <v>3982000000</v>
      </c>
      <c r="G177" s="407">
        <f t="shared" si="0"/>
        <v>4162000000</v>
      </c>
      <c r="H177" s="407">
        <f t="shared" si="0"/>
        <v>4162000000</v>
      </c>
      <c r="I177" s="407">
        <f t="shared" si="0"/>
        <v>4186999999.999999</v>
      </c>
      <c r="J177" s="407">
        <f t="shared" si="0"/>
        <v>3277524840</v>
      </c>
      <c r="K177" s="407">
        <f t="shared" si="0"/>
        <v>3584410772</v>
      </c>
      <c r="L177" s="407">
        <f t="shared" si="0"/>
        <v>3755312372</v>
      </c>
      <c r="M177" s="407">
        <v>4183887456.999999</v>
      </c>
      <c r="N177" s="408"/>
      <c r="O177" s="408"/>
      <c r="P177" s="409"/>
      <c r="Q177" s="346"/>
      <c r="R177" s="408"/>
      <c r="S177" s="408"/>
      <c r="T177" s="409"/>
      <c r="U177" s="346"/>
      <c r="V177" s="410"/>
      <c r="W177" s="411"/>
    </row>
    <row r="178" spans="1:23" s="4" customFormat="1" ht="35.450000000000003" customHeight="1" thickBot="1" x14ac:dyDescent="0.3">
      <c r="A178" s="794"/>
      <c r="B178" s="795"/>
      <c r="C178" s="796"/>
      <c r="D178" s="412" t="s">
        <v>39</v>
      </c>
      <c r="E178" s="413">
        <f>+E176+E124+E42+E38+E34+E30+E26+E22+E18+E14+E10+E128+E132</f>
        <v>0</v>
      </c>
      <c r="F178" s="414">
        <f t="shared" ref="F178:L178" si="1">+F176+F124+F38+F34+F30+F26+F22+F18+F14+F10+F126+F172+F118</f>
        <v>521392639</v>
      </c>
      <c r="G178" s="414">
        <f t="shared" si="1"/>
        <v>513650116</v>
      </c>
      <c r="H178" s="414">
        <f t="shared" si="1"/>
        <v>521392639</v>
      </c>
      <c r="I178" s="414">
        <f t="shared" si="1"/>
        <v>521392639</v>
      </c>
      <c r="J178" s="414">
        <f t="shared" si="1"/>
        <v>128523831</v>
      </c>
      <c r="K178" s="414">
        <f t="shared" si="1"/>
        <v>272585276</v>
      </c>
      <c r="L178" s="414">
        <f t="shared" si="1"/>
        <v>472729331</v>
      </c>
      <c r="M178" s="414">
        <v>477734950</v>
      </c>
      <c r="N178" s="415"/>
      <c r="O178" s="415"/>
      <c r="P178" s="416"/>
      <c r="Q178" s="415"/>
      <c r="R178" s="415"/>
      <c r="S178" s="415"/>
      <c r="T178" s="416"/>
      <c r="U178" s="415"/>
      <c r="V178" s="417"/>
      <c r="W178" s="411"/>
    </row>
    <row r="179" spans="1:23" ht="18" x14ac:dyDescent="0.25">
      <c r="D179" s="179"/>
      <c r="E179" s="179"/>
      <c r="F179" s="179"/>
      <c r="G179" s="179"/>
      <c r="H179" s="179"/>
      <c r="I179" s="179"/>
      <c r="J179" s="256"/>
      <c r="K179" s="256"/>
      <c r="L179" s="256"/>
      <c r="M179" s="256"/>
      <c r="N179" s="256"/>
      <c r="O179" s="256"/>
      <c r="Q179" s="257"/>
      <c r="R179" s="257"/>
      <c r="S179" s="257"/>
    </row>
    <row r="180" spans="1:23" ht="18" x14ac:dyDescent="0.25">
      <c r="D180" s="179"/>
      <c r="E180" s="179"/>
      <c r="F180" s="179"/>
      <c r="G180" s="179"/>
      <c r="H180" s="179"/>
      <c r="I180" s="258"/>
      <c r="J180" s="256"/>
      <c r="K180" s="256"/>
      <c r="L180" s="256"/>
      <c r="M180" s="256"/>
      <c r="N180" s="256"/>
      <c r="O180" s="256"/>
      <c r="P180" s="259"/>
      <c r="Q180" s="259"/>
      <c r="R180" s="259"/>
      <c r="S180" s="259"/>
      <c r="T180" s="797" t="s">
        <v>307</v>
      </c>
      <c r="U180" s="797"/>
      <c r="V180" s="797"/>
    </row>
    <row r="181" spans="1:23" ht="18" x14ac:dyDescent="0.25">
      <c r="D181" s="179"/>
      <c r="E181" s="179"/>
      <c r="F181" s="179"/>
      <c r="G181" s="179"/>
      <c r="H181" s="179"/>
      <c r="I181" s="179"/>
      <c r="J181" s="260"/>
      <c r="K181" s="256"/>
      <c r="L181" s="256"/>
      <c r="M181" s="256"/>
      <c r="N181" s="256"/>
      <c r="O181" s="418"/>
      <c r="P181" s="419"/>
      <c r="Q181" s="259"/>
      <c r="R181" s="259"/>
      <c r="S181" s="259"/>
      <c r="T181" s="256"/>
      <c r="U181" s="256"/>
    </row>
    <row r="182" spans="1:23" ht="18" x14ac:dyDescent="0.25">
      <c r="D182" s="179"/>
      <c r="E182" s="179"/>
      <c r="F182" s="179"/>
      <c r="G182" s="179"/>
      <c r="H182" s="179"/>
      <c r="I182" s="179"/>
      <c r="J182" s="258"/>
      <c r="O182" s="420"/>
      <c r="P182" s="421"/>
      <c r="Q182" s="344"/>
      <c r="R182" s="344"/>
      <c r="S182" s="344"/>
    </row>
    <row r="183" spans="1:23" ht="18" x14ac:dyDescent="0.25">
      <c r="D183" s="179"/>
      <c r="E183" s="179"/>
      <c r="F183" s="179"/>
      <c r="G183" s="179"/>
      <c r="H183" s="179"/>
      <c r="I183" s="179"/>
      <c r="O183" s="420"/>
      <c r="P183" s="421"/>
      <c r="Q183" s="344"/>
      <c r="R183" s="344"/>
      <c r="S183" s="344"/>
    </row>
    <row r="184" spans="1:23" ht="18" x14ac:dyDescent="0.25">
      <c r="D184" s="179"/>
      <c r="E184" s="179"/>
      <c r="F184" s="179"/>
      <c r="G184" s="179"/>
      <c r="H184" s="179"/>
      <c r="I184" s="179"/>
      <c r="P184" s="344"/>
      <c r="Q184" s="344"/>
      <c r="R184" s="344"/>
      <c r="S184" s="344"/>
    </row>
    <row r="185" spans="1:23" x14ac:dyDescent="0.25">
      <c r="O185" s="422"/>
      <c r="P185" s="422"/>
    </row>
    <row r="186" spans="1:23" x14ac:dyDescent="0.25">
      <c r="J186" s="180"/>
      <c r="K186" s="180"/>
      <c r="O186" s="422"/>
      <c r="P186" s="422"/>
    </row>
    <row r="189" spans="1:23" x14ac:dyDescent="0.25">
      <c r="J189" s="258"/>
      <c r="K189" s="1"/>
    </row>
    <row r="190" spans="1:23" x14ac:dyDescent="0.25">
      <c r="J190" s="258"/>
      <c r="K190" s="1"/>
    </row>
    <row r="202" spans="5:6" ht="15.75" thickBot="1" x14ac:dyDescent="0.3"/>
    <row r="203" spans="5:6" x14ac:dyDescent="0.25">
      <c r="E203" s="227"/>
      <c r="F203" s="228"/>
    </row>
  </sheetData>
  <mergeCells count="297">
    <mergeCell ref="U173:U176"/>
    <mergeCell ref="V173:V176"/>
    <mergeCell ref="A177:C178"/>
    <mergeCell ref="T180:V180"/>
    <mergeCell ref="A173:A176"/>
    <mergeCell ref="B173:B176"/>
    <mergeCell ref="C173:C176"/>
    <mergeCell ref="N173:N176"/>
    <mergeCell ref="O173:O176"/>
    <mergeCell ref="P173:P176"/>
    <mergeCell ref="Q173:Q176"/>
    <mergeCell ref="R173:S176"/>
    <mergeCell ref="T173:T176"/>
    <mergeCell ref="U129:U132"/>
    <mergeCell ref="V129:V132"/>
    <mergeCell ref="C133:C136"/>
    <mergeCell ref="C137:C140"/>
    <mergeCell ref="C141:C144"/>
    <mergeCell ref="C145:C148"/>
    <mergeCell ref="C149:C152"/>
    <mergeCell ref="C153:C156"/>
    <mergeCell ref="C157:C160"/>
    <mergeCell ref="A129:A172"/>
    <mergeCell ref="B129:B172"/>
    <mergeCell ref="C129:C132"/>
    <mergeCell ref="N129:N132"/>
    <mergeCell ref="O129:O132"/>
    <mergeCell ref="P129:P132"/>
    <mergeCell ref="Q129:Q132"/>
    <mergeCell ref="R129:S132"/>
    <mergeCell ref="T129:T132"/>
    <mergeCell ref="C161:C164"/>
    <mergeCell ref="C165:C168"/>
    <mergeCell ref="C169:C172"/>
    <mergeCell ref="B119:B120"/>
    <mergeCell ref="U121:U124"/>
    <mergeCell ref="V121:V124"/>
    <mergeCell ref="A125:A128"/>
    <mergeCell ref="B125:B128"/>
    <mergeCell ref="C125:C128"/>
    <mergeCell ref="N125:N128"/>
    <mergeCell ref="O125:O128"/>
    <mergeCell ref="P125:P128"/>
    <mergeCell ref="Q125:Q128"/>
    <mergeCell ref="R125:S128"/>
    <mergeCell ref="T125:T128"/>
    <mergeCell ref="U125:U128"/>
    <mergeCell ref="V125:V128"/>
    <mergeCell ref="A121:A124"/>
    <mergeCell ref="B121:B124"/>
    <mergeCell ref="C121:C124"/>
    <mergeCell ref="N121:N124"/>
    <mergeCell ref="O121:O124"/>
    <mergeCell ref="P121:P124"/>
    <mergeCell ref="Q121:Q124"/>
    <mergeCell ref="R121:S124"/>
    <mergeCell ref="T121:T124"/>
    <mergeCell ref="C107:C110"/>
    <mergeCell ref="N107:N110"/>
    <mergeCell ref="O107:O110"/>
    <mergeCell ref="Q107:Q110"/>
    <mergeCell ref="S107:S110"/>
    <mergeCell ref="T107:T110"/>
    <mergeCell ref="U107:U110"/>
    <mergeCell ref="C111:C114"/>
    <mergeCell ref="N111:N118"/>
    <mergeCell ref="O111:O118"/>
    <mergeCell ref="Q111:Q118"/>
    <mergeCell ref="S111:S118"/>
    <mergeCell ref="T111:T118"/>
    <mergeCell ref="U111:U118"/>
    <mergeCell ref="C115:C118"/>
    <mergeCell ref="C99:C102"/>
    <mergeCell ref="N99:N102"/>
    <mergeCell ref="O99:O102"/>
    <mergeCell ref="Q99:Q102"/>
    <mergeCell ref="S99:S102"/>
    <mergeCell ref="T99:T102"/>
    <mergeCell ref="U99:U102"/>
    <mergeCell ref="C103:C106"/>
    <mergeCell ref="N103:N106"/>
    <mergeCell ref="O103:O106"/>
    <mergeCell ref="Q103:Q106"/>
    <mergeCell ref="S103:S106"/>
    <mergeCell ref="T103:T106"/>
    <mergeCell ref="U103:U106"/>
    <mergeCell ref="C91:C94"/>
    <mergeCell ref="N91:N94"/>
    <mergeCell ref="O91:O94"/>
    <mergeCell ref="Q91:Q94"/>
    <mergeCell ref="S91:S94"/>
    <mergeCell ref="T91:T94"/>
    <mergeCell ref="U91:U94"/>
    <mergeCell ref="C95:C98"/>
    <mergeCell ref="N95:N98"/>
    <mergeCell ref="O95:O98"/>
    <mergeCell ref="Q95:Q98"/>
    <mergeCell ref="S95:S98"/>
    <mergeCell ref="T95:T98"/>
    <mergeCell ref="U95:U98"/>
    <mergeCell ref="Q83:Q86"/>
    <mergeCell ref="S83:S86"/>
    <mergeCell ref="T83:T86"/>
    <mergeCell ref="U83:U86"/>
    <mergeCell ref="C87:C90"/>
    <mergeCell ref="N87:N90"/>
    <mergeCell ref="O87:O90"/>
    <mergeCell ref="Q87:Q90"/>
    <mergeCell ref="S87:S90"/>
    <mergeCell ref="T87:T90"/>
    <mergeCell ref="U87:U90"/>
    <mergeCell ref="T75:T78"/>
    <mergeCell ref="U75:U78"/>
    <mergeCell ref="C79:C82"/>
    <mergeCell ref="N79:N82"/>
    <mergeCell ref="O79:O82"/>
    <mergeCell ref="Q79:Q82"/>
    <mergeCell ref="S79:S82"/>
    <mergeCell ref="T79:T82"/>
    <mergeCell ref="U79:U82"/>
    <mergeCell ref="U63:U66"/>
    <mergeCell ref="C67:C70"/>
    <mergeCell ref="N67:N70"/>
    <mergeCell ref="O67:O70"/>
    <mergeCell ref="Q67:Q70"/>
    <mergeCell ref="S67:S70"/>
    <mergeCell ref="T67:T70"/>
    <mergeCell ref="U67:U70"/>
    <mergeCell ref="C71:C74"/>
    <mergeCell ref="N71:N74"/>
    <mergeCell ref="O71:O74"/>
    <mergeCell ref="Q71:Q74"/>
    <mergeCell ref="S71:S74"/>
    <mergeCell ref="T71:T74"/>
    <mergeCell ref="U71:U74"/>
    <mergeCell ref="O7:O10"/>
    <mergeCell ref="R7:S10"/>
    <mergeCell ref="T7:T10"/>
    <mergeCell ref="C63:C66"/>
    <mergeCell ref="N63:N66"/>
    <mergeCell ref="O63:O66"/>
    <mergeCell ref="Q63:Q66"/>
    <mergeCell ref="S63:S66"/>
    <mergeCell ref="T63:T66"/>
    <mergeCell ref="P7:P10"/>
    <mergeCell ref="Q7:Q10"/>
    <mergeCell ref="N11:N14"/>
    <mergeCell ref="O11:O14"/>
    <mergeCell ref="U7:U10"/>
    <mergeCell ref="V7:V10"/>
    <mergeCell ref="F5:I5"/>
    <mergeCell ref="J5:M5"/>
    <mergeCell ref="A1:E4"/>
    <mergeCell ref="F1:V1"/>
    <mergeCell ref="F2:V2"/>
    <mergeCell ref="G3:V3"/>
    <mergeCell ref="G4:V4"/>
    <mergeCell ref="A5:A6"/>
    <mergeCell ref="B5:B6"/>
    <mergeCell ref="C5:C6"/>
    <mergeCell ref="D5:D6"/>
    <mergeCell ref="E5:E6"/>
    <mergeCell ref="N5:Q5"/>
    <mergeCell ref="R5:V5"/>
    <mergeCell ref="A7:A10"/>
    <mergeCell ref="B7:B10"/>
    <mergeCell ref="C7:C10"/>
    <mergeCell ref="N7:N10"/>
    <mergeCell ref="V15:V18"/>
    <mergeCell ref="A15:A18"/>
    <mergeCell ref="B15:B18"/>
    <mergeCell ref="C15:C18"/>
    <mergeCell ref="N15:N18"/>
    <mergeCell ref="O15:O18"/>
    <mergeCell ref="P11:P14"/>
    <mergeCell ref="Q11:Q14"/>
    <mergeCell ref="R11:S14"/>
    <mergeCell ref="T11:T14"/>
    <mergeCell ref="U11:U14"/>
    <mergeCell ref="V11:V14"/>
    <mergeCell ref="A11:A14"/>
    <mergeCell ref="B11:B14"/>
    <mergeCell ref="C11:C14"/>
    <mergeCell ref="P15:P18"/>
    <mergeCell ref="Q15:Q18"/>
    <mergeCell ref="R15:S18"/>
    <mergeCell ref="T15:T18"/>
    <mergeCell ref="U15:U18"/>
    <mergeCell ref="P19:P22"/>
    <mergeCell ref="Q19:Q22"/>
    <mergeCell ref="R19:S22"/>
    <mergeCell ref="T19:T22"/>
    <mergeCell ref="U19:U22"/>
    <mergeCell ref="V19:V22"/>
    <mergeCell ref="A19:A22"/>
    <mergeCell ref="B19:B22"/>
    <mergeCell ref="C19:C22"/>
    <mergeCell ref="N19:N22"/>
    <mergeCell ref="O19:O22"/>
    <mergeCell ref="P23:P26"/>
    <mergeCell ref="Q23:Q26"/>
    <mergeCell ref="R23:S26"/>
    <mergeCell ref="T23:T26"/>
    <mergeCell ref="U23:U26"/>
    <mergeCell ref="V23:V26"/>
    <mergeCell ref="A23:A26"/>
    <mergeCell ref="B23:B26"/>
    <mergeCell ref="C23:C26"/>
    <mergeCell ref="N23:N26"/>
    <mergeCell ref="O23:O26"/>
    <mergeCell ref="U31:U34"/>
    <mergeCell ref="V31:V34"/>
    <mergeCell ref="A31:A34"/>
    <mergeCell ref="B31:B34"/>
    <mergeCell ref="C31:C34"/>
    <mergeCell ref="N31:N34"/>
    <mergeCell ref="O31:O34"/>
    <mergeCell ref="P27:P30"/>
    <mergeCell ref="Q27:Q30"/>
    <mergeCell ref="R27:S30"/>
    <mergeCell ref="T27:T30"/>
    <mergeCell ref="U27:U30"/>
    <mergeCell ref="V27:V30"/>
    <mergeCell ref="A27:A30"/>
    <mergeCell ref="B27:B30"/>
    <mergeCell ref="C27:C30"/>
    <mergeCell ref="N27:N30"/>
    <mergeCell ref="O27:O30"/>
    <mergeCell ref="A35:A38"/>
    <mergeCell ref="B35:B38"/>
    <mergeCell ref="C35:C38"/>
    <mergeCell ref="N35:N38"/>
    <mergeCell ref="O35:O38"/>
    <mergeCell ref="P31:P34"/>
    <mergeCell ref="Q31:Q34"/>
    <mergeCell ref="R31:S34"/>
    <mergeCell ref="T31:T34"/>
    <mergeCell ref="T39:T42"/>
    <mergeCell ref="U39:U42"/>
    <mergeCell ref="V39:V42"/>
    <mergeCell ref="C39:C42"/>
    <mergeCell ref="N39:N42"/>
    <mergeCell ref="O39:O42"/>
    <mergeCell ref="P35:P38"/>
    <mergeCell ref="Q35:Q38"/>
    <mergeCell ref="R35:S38"/>
    <mergeCell ref="T35:T38"/>
    <mergeCell ref="U35:U38"/>
    <mergeCell ref="V35:V38"/>
    <mergeCell ref="N55:N58"/>
    <mergeCell ref="A39:A120"/>
    <mergeCell ref="B39:B118"/>
    <mergeCell ref="S43:S46"/>
    <mergeCell ref="S47:S50"/>
    <mergeCell ref="S51:S54"/>
    <mergeCell ref="S55:S58"/>
    <mergeCell ref="C59:C62"/>
    <mergeCell ref="N59:N62"/>
    <mergeCell ref="O59:O62"/>
    <mergeCell ref="Q59:Q62"/>
    <mergeCell ref="S59:S62"/>
    <mergeCell ref="O55:O58"/>
    <mergeCell ref="P39:P42"/>
    <mergeCell ref="Q39:Q42"/>
    <mergeCell ref="R39:S42"/>
    <mergeCell ref="C75:C78"/>
    <mergeCell ref="N75:N78"/>
    <mergeCell ref="O75:O78"/>
    <mergeCell ref="Q75:Q78"/>
    <mergeCell ref="S75:S78"/>
    <mergeCell ref="C83:C86"/>
    <mergeCell ref="N83:N86"/>
    <mergeCell ref="O83:O86"/>
    <mergeCell ref="U59:U62"/>
    <mergeCell ref="T59:T62"/>
    <mergeCell ref="Q43:Q46"/>
    <mergeCell ref="T43:T46"/>
    <mergeCell ref="U43:U46"/>
    <mergeCell ref="C43:C46"/>
    <mergeCell ref="N43:N46"/>
    <mergeCell ref="O43:O46"/>
    <mergeCell ref="Q47:Q50"/>
    <mergeCell ref="T47:T50"/>
    <mergeCell ref="U47:U50"/>
    <mergeCell ref="C47:C50"/>
    <mergeCell ref="N47:N50"/>
    <mergeCell ref="O47:O50"/>
    <mergeCell ref="Q51:Q54"/>
    <mergeCell ref="T51:T54"/>
    <mergeCell ref="U51:U54"/>
    <mergeCell ref="C51:C54"/>
    <mergeCell ref="N51:N54"/>
    <mergeCell ref="O51:O54"/>
    <mergeCell ref="Q55:Q58"/>
    <mergeCell ref="T55:T58"/>
    <mergeCell ref="U55:U58"/>
    <mergeCell ref="C55:C58"/>
  </mergeCells>
  <pageMargins left="1.44" right="0.22" top="0.74803149606299213" bottom="0.74803149606299213" header="0.31496062992125984" footer="0.31496062992125984"/>
  <pageSetup paperSize="5"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GESTIÓN</vt:lpstr>
      <vt:lpstr>INVERSIÓN</vt:lpstr>
      <vt:lpstr>ACTIVIDADES</vt:lpstr>
      <vt:lpstr>TERRITORIALIZACION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MARCELA.REYES</cp:lastModifiedBy>
  <cp:lastPrinted>2014-05-30T20:08:15Z</cp:lastPrinted>
  <dcterms:created xsi:type="dcterms:W3CDTF">2010-03-25T16:40:43Z</dcterms:created>
  <dcterms:modified xsi:type="dcterms:W3CDTF">2019-03-04T15:21:08Z</dcterms:modified>
</cp:coreProperties>
</file>