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fileSharing readOnlyRecommended="1"/>
  <workbookPr defaultThemeVersion="124226"/>
  <mc:AlternateContent xmlns:mc="http://schemas.openxmlformats.org/markup-compatibility/2006">
    <mc:Choice Requires="x15">
      <x15ac:absPath xmlns:x15ac="http://schemas.microsoft.com/office/spreadsheetml/2010/11/ac" url="C:\Users\marcela.reyes\Documents\ARCHIVOS SECRETARIA DE AMBIENTE\PLANES DE ACCIÓN\Bogota Humana\PROYECTOS\811\"/>
    </mc:Choice>
  </mc:AlternateContent>
  <xr:revisionPtr revIDLastSave="0" documentId="8_{9CA40800-F50C-429A-8D94-0C36371D6F06}" xr6:coauthVersionLast="36" xr6:coauthVersionMax="36" xr10:uidLastSave="{00000000-0000-0000-0000-000000000000}"/>
  <bookViews>
    <workbookView xWindow="0" yWindow="0" windowWidth="24000" windowHeight="10920" tabRatio="373" activeTab="2" xr2:uid="{00000000-000D-0000-FFFF-FFFF00000000}"/>
  </bookViews>
  <sheets>
    <sheet name="GESTIÓN" sheetId="5" r:id="rId1"/>
    <sheet name="INVERSIÓN" sheetId="6" r:id="rId2"/>
    <sheet name="ACTIVIDADES" sheetId="7" r:id="rId3"/>
    <sheet name="TERRITORIALIZACIÓN" sheetId="10" r:id="rId4"/>
  </sheets>
  <externalReferences>
    <externalReference r:id="rId5"/>
    <externalReference r:id="rId6"/>
    <externalReference r:id="rId7"/>
    <externalReference r:id="rId8"/>
  </externalReferences>
  <definedNames>
    <definedName name="_xlnm.Print_Area" localSheetId="2">ACTIVIDADES!$A$1:$V$54</definedName>
    <definedName name="_xlnm.Print_Area" localSheetId="0">GESTIÓN!$A$1:$AQ$19</definedName>
    <definedName name="_xlnm.Print_Area" localSheetId="1">INVERSIÓN!$A$1:$AP$90</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K22" i="6" l="1"/>
  <c r="AK16" i="6"/>
  <c r="AK15" i="6"/>
  <c r="AK10" i="6"/>
  <c r="AK9" i="6"/>
  <c r="AJ86" i="6"/>
  <c r="AJ85" i="6"/>
  <c r="AJ82" i="6"/>
  <c r="AJ81" i="6"/>
  <c r="AJ80" i="6"/>
  <c r="AJ79" i="6"/>
  <c r="AJ76" i="6"/>
  <c r="AJ75" i="6"/>
  <c r="AJ74" i="6"/>
  <c r="AJ73" i="6"/>
  <c r="AJ70" i="6"/>
  <c r="AJ69" i="6"/>
  <c r="AJ68" i="6"/>
  <c r="AJ67" i="6"/>
  <c r="AJ64" i="6"/>
  <c r="AJ63" i="6"/>
  <c r="AJ62" i="6"/>
  <c r="AJ61" i="6"/>
  <c r="AJ58" i="6"/>
  <c r="AJ57" i="6"/>
  <c r="AJ56" i="6"/>
  <c r="AJ55" i="6"/>
  <c r="AJ52" i="6"/>
  <c r="AJ51" i="6"/>
  <c r="AJ50" i="6"/>
  <c r="AJ49" i="6"/>
  <c r="AJ46" i="6"/>
  <c r="AJ45" i="6"/>
  <c r="AJ44" i="6"/>
  <c r="AJ43" i="6"/>
  <c r="AJ40" i="6"/>
  <c r="AJ39" i="6"/>
  <c r="AJ38" i="6"/>
  <c r="AJ37" i="6"/>
  <c r="AJ34" i="6"/>
  <c r="AJ33" i="6"/>
  <c r="AJ32" i="6"/>
  <c r="AJ31" i="6"/>
  <c r="AJ28" i="6"/>
  <c r="AJ27" i="6"/>
  <c r="AJ26" i="6"/>
  <c r="AJ25" i="6"/>
  <c r="AJ22" i="6"/>
  <c r="AJ21" i="6"/>
  <c r="AJ20" i="6"/>
  <c r="AJ19" i="6"/>
  <c r="AJ16" i="6"/>
  <c r="AJ15" i="6"/>
  <c r="AJ14" i="6"/>
  <c r="AJ13" i="6"/>
  <c r="AJ10" i="6"/>
  <c r="AJ9" i="6"/>
  <c r="AL18" i="5"/>
  <c r="AL17" i="5"/>
  <c r="AL16" i="5"/>
  <c r="AK18" i="5"/>
  <c r="AK17" i="5"/>
  <c r="AK16" i="5"/>
  <c r="AK15" i="5"/>
  <c r="AK14" i="5"/>
  <c r="V183" i="10" l="1"/>
  <c r="V115" i="10"/>
  <c r="V43" i="10"/>
  <c r="V39" i="10"/>
  <c r="M119" i="10"/>
  <c r="M120" i="10"/>
  <c r="M122" i="10"/>
  <c r="I198" i="10" l="1"/>
  <c r="I196" i="10"/>
  <c r="I195" i="10"/>
  <c r="I192" i="10"/>
  <c r="J193" i="10" s="1"/>
  <c r="I191" i="10"/>
  <c r="E188" i="10"/>
  <c r="I187" i="10"/>
  <c r="I130" i="10"/>
  <c r="I128" i="10"/>
  <c r="I127" i="10"/>
  <c r="I126" i="10"/>
  <c r="I124" i="10"/>
  <c r="I123" i="10"/>
  <c r="I122" i="10"/>
  <c r="E116" i="10"/>
  <c r="I115" i="10"/>
  <c r="I119" i="10" s="1"/>
  <c r="E115" i="10"/>
  <c r="I38" i="10"/>
  <c r="I36" i="10"/>
  <c r="E36" i="10"/>
  <c r="I35" i="10"/>
  <c r="E35" i="10"/>
  <c r="I34" i="10"/>
  <c r="I32" i="10"/>
  <c r="E32" i="10"/>
  <c r="I31" i="10"/>
  <c r="E31" i="10"/>
  <c r="I30" i="10"/>
  <c r="I28" i="10"/>
  <c r="E28" i="10"/>
  <c r="I27" i="10"/>
  <c r="E27" i="10"/>
  <c r="I26" i="10"/>
  <c r="I24" i="10"/>
  <c r="E24" i="10"/>
  <c r="I23" i="10"/>
  <c r="E23" i="10"/>
  <c r="I20" i="10"/>
  <c r="E20" i="10"/>
  <c r="I19" i="10"/>
  <c r="E19" i="10"/>
  <c r="I18" i="10"/>
  <c r="I16" i="10"/>
  <c r="E16" i="10"/>
  <c r="I15" i="10"/>
  <c r="E15" i="10"/>
  <c r="I14" i="10"/>
  <c r="I12" i="10"/>
  <c r="E12" i="10"/>
  <c r="I11" i="10"/>
  <c r="E11" i="10"/>
  <c r="I10" i="10"/>
  <c r="I9" i="10"/>
  <c r="I8" i="10"/>
  <c r="E8" i="10"/>
  <c r="I7" i="10"/>
  <c r="E7" i="10"/>
  <c r="I199" i="10" l="1"/>
  <c r="I200" i="10"/>
  <c r="J121" i="10"/>
  <c r="I86" i="6" l="1"/>
  <c r="I85" i="6"/>
  <c r="H34" i="6"/>
  <c r="AK34" i="6" s="1"/>
  <c r="H64" i="6"/>
  <c r="AK64" i="6" s="1"/>
  <c r="H70" i="6"/>
  <c r="AK70" i="6" s="1"/>
  <c r="H82" i="6"/>
  <c r="AK82" i="6" s="1"/>
  <c r="P38" i="6"/>
  <c r="P20" i="6"/>
  <c r="P14" i="6"/>
  <c r="P13" i="6"/>
  <c r="S51" i="7" l="1"/>
  <c r="S50" i="7"/>
  <c r="S49" i="7"/>
  <c r="T48" i="7"/>
  <c r="S48" i="7"/>
  <c r="S47" i="7"/>
  <c r="T46" i="7"/>
  <c r="S46" i="7"/>
  <c r="S45" i="7"/>
  <c r="T44" i="7"/>
  <c r="S44" i="7"/>
  <c r="S43" i="7"/>
  <c r="T42" i="7"/>
  <c r="S42" i="7"/>
  <c r="S41" i="7"/>
  <c r="S40" i="7"/>
  <c r="S39" i="7"/>
  <c r="T38" i="7"/>
  <c r="S38" i="7"/>
  <c r="S37" i="7"/>
  <c r="S36" i="7"/>
  <c r="S35" i="7"/>
  <c r="T34" i="7"/>
  <c r="S34" i="7"/>
  <c r="S33" i="7"/>
  <c r="S32" i="7"/>
  <c r="S31" i="7"/>
  <c r="S30" i="7"/>
  <c r="S29" i="7"/>
  <c r="T28" i="7"/>
  <c r="S28" i="7"/>
  <c r="S27" i="7"/>
  <c r="S26" i="7"/>
  <c r="S25" i="7"/>
  <c r="T24" i="7"/>
  <c r="S24" i="7"/>
  <c r="S23" i="7"/>
  <c r="T22" i="7"/>
  <c r="S22" i="7"/>
  <c r="S21" i="7"/>
  <c r="T20" i="7"/>
  <c r="S20" i="7"/>
  <c r="S19" i="7"/>
  <c r="S18" i="7"/>
  <c r="S17" i="7"/>
  <c r="S16" i="7"/>
  <c r="S15" i="7"/>
  <c r="S14" i="7"/>
  <c r="S13" i="7"/>
  <c r="T12" i="7"/>
  <c r="S12" i="7"/>
  <c r="S11" i="7"/>
  <c r="T10" i="7"/>
  <c r="S10" i="7"/>
  <c r="S9" i="7"/>
  <c r="T8" i="7"/>
  <c r="S8" i="7"/>
  <c r="AF88" i="6"/>
  <c r="AF87" i="6"/>
  <c r="Q88" i="6"/>
  <c r="Q87" i="6"/>
  <c r="AF86" i="6"/>
  <c r="AF85" i="6"/>
  <c r="Q86" i="6"/>
  <c r="Q85" i="6"/>
  <c r="P86" i="6"/>
  <c r="O86" i="6"/>
  <c r="J86" i="6"/>
  <c r="J85" i="6"/>
  <c r="H76" i="6"/>
  <c r="AK76" i="6" s="1"/>
  <c r="AF80" i="6"/>
  <c r="AF79" i="6"/>
  <c r="Q80" i="6"/>
  <c r="P80" i="6"/>
  <c r="P79" i="6"/>
  <c r="O80" i="6"/>
  <c r="O79" i="6"/>
  <c r="AF74" i="6"/>
  <c r="AF73" i="6"/>
  <c r="Q74" i="6"/>
  <c r="P74" i="6"/>
  <c r="AF68" i="6"/>
  <c r="AF67" i="6"/>
  <c r="Q68" i="6"/>
  <c r="Q67" i="6"/>
  <c r="P68" i="6"/>
  <c r="P67" i="6"/>
  <c r="O68" i="6"/>
  <c r="O67" i="6"/>
  <c r="H58" i="6"/>
  <c r="AK58" i="6" s="1"/>
  <c r="AF62" i="6"/>
  <c r="AF61" i="6"/>
  <c r="Q62" i="6"/>
  <c r="Q61" i="6"/>
  <c r="P62" i="6"/>
  <c r="H52" i="6" l="1"/>
  <c r="AK52" i="6" s="1"/>
  <c r="AF56" i="6"/>
  <c r="AF55" i="6"/>
  <c r="Q56" i="6"/>
  <c r="P56" i="6"/>
  <c r="P55" i="6"/>
  <c r="H46" i="6"/>
  <c r="AK46" i="6" s="1"/>
  <c r="Q50" i="6"/>
  <c r="Q49" i="6"/>
  <c r="P50" i="6"/>
  <c r="P49" i="6"/>
  <c r="H40" i="6"/>
  <c r="AK40" i="6" s="1"/>
  <c r="AF44" i="6"/>
  <c r="AF43" i="6"/>
  <c r="Q44" i="6"/>
  <c r="P44" i="6" l="1"/>
  <c r="P43" i="6"/>
  <c r="AF37" i="6"/>
  <c r="AF38" i="6"/>
  <c r="Q38" i="6"/>
  <c r="Q37" i="6"/>
  <c r="H28" i="6"/>
  <c r="AK28" i="6" s="1"/>
  <c r="AF32" i="6"/>
  <c r="AF31" i="6"/>
  <c r="Q32" i="6"/>
  <c r="P32" i="6"/>
  <c r="P31" i="6"/>
  <c r="AF26" i="6"/>
  <c r="AF25" i="6"/>
  <c r="AF19" i="6"/>
  <c r="AF20" i="6"/>
  <c r="P26" i="6"/>
  <c r="AF14" i="6"/>
  <c r="AF13" i="6"/>
  <c r="P19" i="6"/>
  <c r="AK25" i="6"/>
  <c r="O74" i="6" l="1"/>
  <c r="O73" i="6"/>
  <c r="O62" i="6"/>
  <c r="O61" i="6"/>
  <c r="O56" i="6"/>
  <c r="O55" i="6"/>
  <c r="O50" i="6"/>
  <c r="O49" i="6"/>
  <c r="O44" i="6"/>
  <c r="O43" i="6"/>
  <c r="O38" i="6"/>
  <c r="O32" i="6"/>
  <c r="O31" i="6"/>
  <c r="O26" i="6"/>
  <c r="O20" i="6"/>
  <c r="O19" i="6"/>
  <c r="O14" i="6"/>
  <c r="O13" i="6"/>
  <c r="N85" i="6"/>
  <c r="N80" i="6"/>
  <c r="N79" i="6"/>
  <c r="N74" i="6"/>
  <c r="N73" i="6"/>
  <c r="N68" i="6"/>
  <c r="N67" i="6"/>
  <c r="N62" i="6"/>
  <c r="N61" i="6"/>
  <c r="N56" i="6"/>
  <c r="N55" i="6"/>
  <c r="N50" i="6"/>
  <c r="N49" i="6"/>
  <c r="N44" i="6"/>
  <c r="N43" i="6"/>
  <c r="N38" i="6"/>
  <c r="N32" i="6"/>
  <c r="N31" i="6"/>
  <c r="N26" i="6"/>
  <c r="N20" i="6"/>
  <c r="N19" i="6"/>
  <c r="N14" i="6"/>
  <c r="N13" i="6"/>
  <c r="M85" i="6"/>
  <c r="M80" i="6"/>
  <c r="M79" i="6"/>
  <c r="M74" i="6"/>
  <c r="M73" i="6"/>
  <c r="M68" i="6"/>
  <c r="M67" i="6"/>
  <c r="M62" i="6"/>
  <c r="M61" i="6"/>
  <c r="M56" i="6"/>
  <c r="M55" i="6"/>
  <c r="M50" i="6"/>
  <c r="M49" i="6"/>
  <c r="M44" i="6"/>
  <c r="M43" i="6"/>
  <c r="M38" i="6"/>
  <c r="M32" i="6"/>
  <c r="M31" i="6"/>
  <c r="M26" i="6"/>
  <c r="M20" i="6"/>
  <c r="M19" i="6"/>
  <c r="M14" i="6"/>
  <c r="M13" i="6"/>
  <c r="AI88" i="6"/>
  <c r="AI87" i="6"/>
  <c r="AE88" i="6"/>
  <c r="AE87" i="6"/>
  <c r="AD88" i="6"/>
  <c r="AD87" i="6"/>
  <c r="AC88" i="6"/>
  <c r="AC87" i="6"/>
  <c r="AA88" i="6"/>
  <c r="AA87" i="6"/>
  <c r="Z88" i="6"/>
  <c r="Z87" i="6"/>
  <c r="Y88" i="6"/>
  <c r="Y87" i="6"/>
  <c r="X88" i="6"/>
  <c r="X87" i="6"/>
  <c r="W88" i="6"/>
  <c r="W87" i="6"/>
  <c r="U88" i="6"/>
  <c r="U87" i="6"/>
  <c r="T88" i="6"/>
  <c r="T87" i="6"/>
  <c r="P88" i="6"/>
  <c r="P87" i="6"/>
  <c r="O88" i="6"/>
  <c r="O87" i="6"/>
  <c r="N88" i="6"/>
  <c r="N87" i="6"/>
  <c r="M88" i="6"/>
  <c r="M87" i="6"/>
  <c r="L88" i="6"/>
  <c r="L87" i="6"/>
  <c r="K88" i="6"/>
  <c r="K89" i="6" s="1"/>
  <c r="H88" i="6"/>
  <c r="H87" i="6"/>
  <c r="L85" i="6"/>
  <c r="K85" i="6"/>
  <c r="AA86" i="6"/>
  <c r="AA85" i="6"/>
  <c r="K86" i="6"/>
  <c r="H86" i="6"/>
  <c r="H85" i="6"/>
  <c r="K80" i="6"/>
  <c r="J80" i="6"/>
  <c r="I80" i="6"/>
  <c r="AA80" i="6"/>
  <c r="AA79" i="6"/>
  <c r="L80" i="6"/>
  <c r="L79" i="6"/>
  <c r="K79" i="6"/>
  <c r="J79" i="6"/>
  <c r="I79" i="6"/>
  <c r="H80" i="6"/>
  <c r="H79" i="6"/>
  <c r="AA74" i="6"/>
  <c r="AA73" i="6"/>
  <c r="L74" i="6"/>
  <c r="L73" i="6"/>
  <c r="K74" i="6"/>
  <c r="K73" i="6"/>
  <c r="J74" i="6"/>
  <c r="J73" i="6"/>
  <c r="I74" i="6"/>
  <c r="I73" i="6"/>
  <c r="H74" i="6"/>
  <c r="H73" i="6"/>
  <c r="AA68" i="6"/>
  <c r="AA67" i="6"/>
  <c r="L68" i="6"/>
  <c r="L67" i="6"/>
  <c r="J67" i="6"/>
  <c r="I67" i="6"/>
  <c r="H68" i="6"/>
  <c r="H67" i="6"/>
  <c r="AA62" i="6"/>
  <c r="AA61" i="6"/>
  <c r="L62" i="6"/>
  <c r="L61" i="6"/>
  <c r="K62" i="6"/>
  <c r="K61" i="6"/>
  <c r="J62" i="6"/>
  <c r="J61" i="6"/>
  <c r="I62" i="6"/>
  <c r="I61" i="6"/>
  <c r="H62" i="6"/>
  <c r="H61" i="6"/>
  <c r="AA56" i="6"/>
  <c r="AA55" i="6"/>
  <c r="L56" i="6"/>
  <c r="L55" i="6"/>
  <c r="K56" i="6"/>
  <c r="K55" i="6"/>
  <c r="J56" i="6"/>
  <c r="J55" i="6"/>
  <c r="I56" i="6"/>
  <c r="I55" i="6"/>
  <c r="H56" i="6"/>
  <c r="H55" i="6"/>
  <c r="AA50" i="6"/>
  <c r="AA49" i="6"/>
  <c r="L50" i="6"/>
  <c r="L49" i="6"/>
  <c r="K50" i="6"/>
  <c r="J50" i="6"/>
  <c r="I50" i="6"/>
  <c r="H50" i="6"/>
  <c r="H49" i="6"/>
  <c r="AA44" i="6"/>
  <c r="AA43" i="6"/>
  <c r="L44" i="6"/>
  <c r="L43" i="6"/>
  <c r="K44" i="6"/>
  <c r="K43" i="6"/>
  <c r="J44" i="6"/>
  <c r="J43" i="6"/>
  <c r="I44" i="6"/>
  <c r="I43" i="6"/>
  <c r="H44" i="6"/>
  <c r="AA38" i="6"/>
  <c r="AA37" i="6"/>
  <c r="L38" i="6"/>
  <c r="K38" i="6"/>
  <c r="J38" i="6"/>
  <c r="I38" i="6"/>
  <c r="H38" i="6"/>
  <c r="H37" i="6"/>
  <c r="AA32" i="6"/>
  <c r="AA31" i="6"/>
  <c r="L32" i="6"/>
  <c r="L31" i="6"/>
  <c r="K32" i="6"/>
  <c r="K31" i="6"/>
  <c r="J32" i="6"/>
  <c r="J31" i="6"/>
  <c r="I32" i="6"/>
  <c r="I31" i="6"/>
  <c r="H32" i="6"/>
  <c r="H31" i="6"/>
  <c r="AA26" i="6"/>
  <c r="AA25" i="6"/>
  <c r="Q26" i="6"/>
  <c r="Q25" i="6"/>
  <c r="L26" i="6"/>
  <c r="K26" i="6"/>
  <c r="J26" i="6"/>
  <c r="I26" i="6"/>
  <c r="H26" i="6"/>
  <c r="AA20" i="6"/>
  <c r="AA19" i="6"/>
  <c r="Q20" i="6"/>
  <c r="Q19" i="6"/>
  <c r="L20" i="6"/>
  <c r="L19" i="6"/>
  <c r="K20" i="6"/>
  <c r="K19" i="6"/>
  <c r="J20" i="6"/>
  <c r="J19" i="6"/>
  <c r="I20" i="6"/>
  <c r="I19" i="6"/>
  <c r="H20" i="6"/>
  <c r="H19" i="6"/>
  <c r="AA14" i="6"/>
  <c r="AA13" i="6"/>
  <c r="Q14" i="6"/>
  <c r="Q13" i="6"/>
  <c r="L14" i="6"/>
  <c r="L13" i="6"/>
  <c r="K14" i="6"/>
  <c r="K13" i="6"/>
  <c r="J14" i="6"/>
  <c r="J13" i="6"/>
  <c r="I14" i="6"/>
  <c r="I13" i="6"/>
  <c r="H14" i="6"/>
  <c r="H13" i="6"/>
  <c r="U52" i="7"/>
  <c r="T52" i="7"/>
  <c r="AA89" i="6" l="1"/>
  <c r="AI89" i="6"/>
  <c r="L89" i="6"/>
  <c r="N89" i="6"/>
  <c r="U89" i="6"/>
  <c r="Z89" i="6"/>
  <c r="AE89" i="6"/>
  <c r="Y89" i="6"/>
  <c r="AC89" i="6"/>
  <c r="AF89" i="6"/>
  <c r="AD89" i="6"/>
  <c r="P89" i="6"/>
  <c r="T89" i="6"/>
  <c r="W89" i="6"/>
  <c r="Q89" i="6"/>
  <c r="X89" i="6"/>
  <c r="O89" i="6"/>
  <c r="M89" i="6"/>
  <c r="AL15" i="5" l="1"/>
  <c r="AL14" i="5"/>
  <c r="H89"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paola.rodriguez</author>
    <author>YULIED.PENARANDA</author>
  </authors>
  <commentList>
    <comment ref="T6" authorId="0" shapeId="0" xr:uid="{00000000-0006-0000-0300-000001000000}">
      <text>
        <r>
          <rPr>
            <b/>
            <sz val="9"/>
            <color indexed="81"/>
            <rFont val="Tahoma"/>
            <family val="2"/>
          </rPr>
          <t>paola.rodriguez:</t>
        </r>
        <r>
          <rPr>
            <sz val="9"/>
            <color indexed="81"/>
            <rFont val="Tahoma"/>
            <family val="2"/>
          </rPr>
          <t xml:space="preserve">
0-5 Primera infancia.
6-13 Infancia
14-17 Adolecencia
18-26 Juventud
27-59 Adultez
60 o mas personas.
Grupo etario sin definir.</t>
        </r>
      </text>
    </comment>
    <comment ref="U6" authorId="1" shapeId="0" xr:uid="{00000000-0006-0000-0300-000002000000}">
      <text>
        <r>
          <rPr>
            <b/>
            <sz val="9"/>
            <color indexed="81"/>
            <rFont val="Tahoma"/>
            <family val="2"/>
          </rPr>
          <t>YULIED.PENARANDA:</t>
        </r>
        <r>
          <rPr>
            <sz val="9"/>
            <color indexed="81"/>
            <rFont val="Tahoma"/>
            <family val="2"/>
          </rPr>
          <t xml:space="preserve">
• Ciudadanos-as habitantes de calle.
• Personas en situación de desplazamiento.
• Mujeres gestantes y lactantes.
• Personas cabeza de familia.
• Reincorporados-as.
• Personas vinculadas a la prostitución.
• Personas con discapacidad.
• Personas consumidoras de sustancias psicoactivas.
• Servidores y servidoras públicos.
• Niños y niñas de primera infancia.
• Niños, niñas y adolecentes en riesgo social.
• Niños, niñas y adolecentes escolarizados.
• Niños, niñas y adolecentes desescolarizados.
• Jóvenes escolarizados.
• Jóvenes desescolarizados.
• Adultos-as  trabajador-a formal.
• Adultos-as  trabajador-a informal.
• Familias en situación de vulnerabilidad.
• Familias en emergencia social y catastrófica.
• Familias ubicadas en zonas en zonas de alto deterioro.
• Sector LGBT.
• Comunidad en general.
</t>
        </r>
      </text>
    </comment>
    <comment ref="I192" authorId="0" shapeId="0" xr:uid="{00000000-0006-0000-0300-000003000000}">
      <text>
        <r>
          <rPr>
            <b/>
            <sz val="9"/>
            <color indexed="81"/>
            <rFont val="Tahoma"/>
            <family val="2"/>
          </rPr>
          <t>paola.rodriguez:</t>
        </r>
        <r>
          <rPr>
            <sz val="9"/>
            <color indexed="81"/>
            <rFont val="Tahoma"/>
            <family val="2"/>
          </rPr>
          <t xml:space="preserve">
El total se excede al registrado en el componente de inversión con el valor original. </t>
        </r>
      </text>
    </comment>
  </commentList>
</comments>
</file>

<file path=xl/sharedStrings.xml><?xml version="1.0" encoding="utf-8"?>
<sst xmlns="http://schemas.openxmlformats.org/spreadsheetml/2006/main" count="1076" uniqueCount="317">
  <si>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</si>
  <si>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</si>
  <si>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</si>
  <si>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</si>
  <si>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</si>
  <si>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</si>
  <si>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</si>
  <si>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</si>
  <si>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</si>
  <si>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</si>
  <si>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</si>
  <si>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</si>
  <si>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</si>
  <si>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</si>
  <si>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</si>
  <si>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</si>
  <si>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</si>
  <si>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</si>
  <si>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</si>
  <si>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</si>
  <si>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</si>
  <si>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</si>
  <si>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</si>
  <si>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</si>
  <si>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</si>
  <si>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</si>
  <si>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</si>
  <si>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</si>
  <si>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</si>
  <si>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</si>
  <si>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TOTAL PONDERACIÓN</t>
  </si>
  <si>
    <t>EJECUTADO</t>
  </si>
  <si>
    <t>126PG01-PR 02-FAX-V.9</t>
  </si>
  <si>
    <t>PROYECTO:</t>
  </si>
  <si>
    <t>PERIODO:</t>
  </si>
  <si>
    <t>ID Meta</t>
  </si>
  <si>
    <t>Magnitud Reservas</t>
  </si>
  <si>
    <t>Reservas Presupuestales</t>
  </si>
  <si>
    <t>TOTALES - PROYECTO</t>
  </si>
  <si>
    <t>Total Recursos Vigencia - Proyecto</t>
  </si>
  <si>
    <t>Total  Recursos Reservas - Proyecto</t>
  </si>
  <si>
    <t>126PG01-PR 02-FA8-V.9</t>
  </si>
  <si>
    <t>126PG01-PR 02-FA7-V.9</t>
  </si>
  <si>
    <t>1, COD. META</t>
  </si>
  <si>
    <t>2, Meta Proyecto</t>
  </si>
  <si>
    <t>3, Nombre -Punto de inversión (Localidad, Especial, Distrital)</t>
  </si>
  <si>
    <t>4, Variable</t>
  </si>
  <si>
    <t>5, Programación-Actualización</t>
  </si>
  <si>
    <t>6, ACTUALIZACIÓN</t>
  </si>
  <si>
    <t>6,1 Actualización Marzo</t>
  </si>
  <si>
    <t>6,2 Actualización Junio</t>
  </si>
  <si>
    <t>6,3 Actualización Septiembre</t>
  </si>
  <si>
    <t>6,4 Actualización Diciembre</t>
  </si>
  <si>
    <t>7, SEGUIMIENTO META</t>
  </si>
  <si>
    <t>7,1 Seguimiento Marzo</t>
  </si>
  <si>
    <t>7,2 Seguimiento Junio</t>
  </si>
  <si>
    <t>7,3 Seguimiento Septiembre</t>
  </si>
  <si>
    <t>7,4 Seguimiento Diciembre</t>
  </si>
  <si>
    <t>8, LOCALIZACIÓN GEOGRÁFICA</t>
  </si>
  <si>
    <t>8,2 UPZ</t>
  </si>
  <si>
    <t>8,3 BARRIO</t>
  </si>
  <si>
    <t>8,4 PUNTO, LÍNEA O POLÍGONO</t>
  </si>
  <si>
    <t>8,5 ÁREA DE INFLUENCIA</t>
  </si>
  <si>
    <t>9,  POBLACIÓN</t>
  </si>
  <si>
    <t>9,1 NUMERO DE HOMBRES</t>
  </si>
  <si>
    <t>9,2 NUMERO DE MUJERES</t>
  </si>
  <si>
    <t>9,3 GRUPO ETARIO</t>
  </si>
  <si>
    <t>9,4 CONDICION POBLACIONAL</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</si>
  <si>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</si>
  <si>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</si>
  <si>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</si>
  <si>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</si>
  <si>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</si>
  <si>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</si>
  <si>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</si>
  <si>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</si>
  <si>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</si>
  <si>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</si>
  <si>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</si>
  <si>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</si>
  <si>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</si>
  <si>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</si>
  <si>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</si>
  <si>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</si>
  <si>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</si>
  <si>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</si>
  <si>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</si>
  <si>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</si>
  <si>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</si>
  <si>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</si>
  <si>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</si>
  <si>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</si>
  <si>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</si>
  <si>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</si>
  <si>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</si>
  <si>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</si>
  <si>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</si>
  <si>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 xml:space="preserve">1, PROYECTO PRIORITARIO </t>
  </si>
  <si>
    <t>1,1 COD.</t>
  </si>
  <si>
    <t xml:space="preserve">1,2 PROYECTO PRIORITARIO  </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</si>
  <si>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</si>
  <si>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</si>
  <si>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</si>
  <si>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</si>
  <si>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</si>
  <si>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</si>
  <si>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</si>
  <si>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</si>
  <si>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</si>
  <si>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</si>
  <si>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</si>
  <si>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</si>
  <si>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</si>
  <si>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</si>
  <si>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</si>
  <si>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</si>
  <si>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</si>
  <si>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126PG01-PR 02-FA5-V.9</t>
  </si>
  <si>
    <t>FORMATO DE  ACTUALIZACIÓN Y SEGUIMIENTO A LA TERRITORIALIZACIÓN DE LA INVERSIÓN</t>
  </si>
  <si>
    <t>FORMATO DE ACTUALIZACIÓN Y SEGUIMIENTO AL COMPONENTE DE INVERSIÓN</t>
  </si>
  <si>
    <t xml:space="preserve">FORMATO DE ACTUALIZACIÓN Y SEGUIMIENTO AL COMPONENTE DE GESTIÓN 
</t>
  </si>
  <si>
    <t>FORMATO DE ACTUALIZACIÓN Y SEGUIMIENTO A LAS ACTIVIDADES</t>
  </si>
  <si>
    <t>Constante</t>
  </si>
  <si>
    <t>N/A</t>
  </si>
  <si>
    <t>DIRECCION DE PLANEACION Y SISTEMAS DE INFORMACION AMBIENTAL</t>
  </si>
  <si>
    <t>811- PLANEACIÓN AMBIENTAL CON VISION REGIONAL PARA LA ADAPTACIÓN Y MITIGACIÓN AL CAMBIO CLIMÁTICO EN EL DISTRITO CAPITAL</t>
  </si>
  <si>
    <t xml:space="preserve">2. Un territorio que enfrenta el cambio climático y se ordena alrededor del agua. </t>
  </si>
  <si>
    <t>Estrategia Territorial Regional frente al Cambio Climático.</t>
  </si>
  <si>
    <t>PLANIFICACIÓN TERRITORIAL PARA LA ADAPTACIÓN Y LA MITIGACIÓN FRENTE AL CAMBIO CLIMÁTICO</t>
  </si>
  <si>
    <t>Poner en marcha un plan regional y un plan distrital frente al cambio climático</t>
  </si>
  <si>
    <t>Número de planes integrales regionales y distritales implementados</t>
  </si>
  <si>
    <t>Creciente</t>
  </si>
  <si>
    <t>Diseñar e implementar una política pública para fomentar procesos de ecourbanismo y construcción sostenible en Bogotá que incluya estándares de construcción sostenible, un sistema de certificación de construcciones sostenibles y la actualización del Código de Construcción de Bogotá con perspectiva de sostenibilidad</t>
  </si>
  <si>
    <t>Política pública ecourbanismo y construcción sostenible en Bogotá diseñada e implementada</t>
  </si>
  <si>
    <t>Porcentaje</t>
  </si>
  <si>
    <t>Código de construcción de Bogotá con perspectiva de sostenibilidad actualizado</t>
  </si>
  <si>
    <t>Adoptar criterios de Eco urbanismo y construcción sostenibles e iniciar una experiencia piloto</t>
  </si>
  <si>
    <t>Porcentaje de criterios de ecourbanismo y construcción sostenible establecidos para los desarrollos urbanísticos</t>
  </si>
  <si>
    <t>PÁRAMOS Y BIODIVERSIDAD</t>
  </si>
  <si>
    <t>Concertar y consolidar 1 acuerdo regional económico y social en torno a los bienes y servicios ambientales y la gobernanza del agua, en Cerros Orientales y páramos de Sumapaz, Guerrero, Chingaza y Guacheneque</t>
  </si>
  <si>
    <t>Acuerdo regional económico y social en torno a los bienes y servicios ambientales y la gobernanza del agua</t>
  </si>
  <si>
    <t xml:space="preserve"> La politica pública de Ecourbanismo y Construcción sostenible permitirá establecer una herramienta de planificación acertada del territorio y sus recursos naturales, además se convierte en una estrategia de mitigación y adaptación al cambio climático. </t>
  </si>
  <si>
    <t>Archivo SEGAE</t>
  </si>
  <si>
    <t>La adopción de criterios de ecourbanismo en los desarrollos urbanisticos permitiran un avance urbano más armónico con los recursos naturales y en el entorno. 
Además potencializa los proyectos de vivienda en condiciones adecuadas para sus residentes.</t>
  </si>
  <si>
    <t>316 - Poner en marcha un plan regional y un plan distrital frente al cambio climático</t>
  </si>
  <si>
    <t>Cambio Climático</t>
  </si>
  <si>
    <t>Políticas e instrumentos de planeación ambiental</t>
  </si>
  <si>
    <t>320-Diseñar e implementar una política pública para fomentar procesos de ecourbanismo y construcción sostenible en Bogotá que incluya estándares de construcción sostenible, un sistema de certificación de construcciones sostenibles y la actualización del Código de Construcción de Bogotá con perspectiva de sostenibilidad</t>
  </si>
  <si>
    <t>321-Adoptar criterios de Eco urbanismo y construcción sostenibles e iniciar una experiencia piloto</t>
  </si>
  <si>
    <t>Gestión del conocimiento e información ambiental</t>
  </si>
  <si>
    <t>322-Concertar y consolidar 1 acuerdo regional económico y social en torno a los bienes y servicios ambientales y la gobernanza del agua, en Cerros Orientales y páramos de Sumapaz, Guerrero, Chingaza y Guacheneque</t>
  </si>
  <si>
    <t>Archivo de gestión SPPA</t>
  </si>
  <si>
    <t>Contribuir 100% en el proceso de formulación del plan regional de adaptación y mitigación al cambio climático y liderar la ejecución de proyectos  asociados a éste, dentro del Distrito Capital</t>
  </si>
  <si>
    <t>X</t>
  </si>
  <si>
    <t>Programado</t>
  </si>
  <si>
    <t>Ejecutado</t>
  </si>
  <si>
    <t>Formular 100% el plan distrital de adaptación y mitigación al cambio climático y coordinar su puesta en marcha.</t>
  </si>
  <si>
    <t>Formular  100%  las políticas e instrumentos de planeación ambiental priorizados, así como adelantar el seguimiento a los ya existentes.</t>
  </si>
  <si>
    <t>Desarrollar el 100% el modelo de gestión intersectorial en salud ambiental para el Distrito Capital</t>
  </si>
  <si>
    <t>Desarrollar  4 estudios para determinar instrumentos económicos orientados a la protección y conservación ambiental, y apoyar la coordinación para su implementación</t>
  </si>
  <si>
    <t>Difundir a 2500 Usuarios / promedio día anual información, indicadores, estadísticas y variables ambientales a través del observatorio ambiental.</t>
  </si>
  <si>
    <t>Formular y poner en marcha 6 proyectos del plan de investigación ambiental  de Bogotá 2012-2019</t>
  </si>
  <si>
    <t>Coordinación interinstitucional para la gestión ambiental</t>
  </si>
  <si>
    <t>Fortalecer el 100% las instancias de coordinación para la gestión ambiental distrital</t>
  </si>
  <si>
    <t>Empresas vinculadas en procesos de autogestión y autorregulación</t>
  </si>
  <si>
    <t>Vincular 2500 empresas en procesos de autogestión y autorregulación como estrategia de mitigación y adaptación al cambio climático</t>
  </si>
  <si>
    <t>Ecourbanismo y construcción sostenible.</t>
  </si>
  <si>
    <t>Actualizar 100% el Código de Construcción de Bogotá con perspectiva de sostenibilidad, incluyendo estándares de construcción sostenible y un sistema de certificación de construcciones sostenibles.</t>
  </si>
  <si>
    <t>Establecer 100% los criterios de ecourbanismo y construcción sostenible a las solicitudes presentadas.</t>
  </si>
  <si>
    <t>Ciudad Región Ambiental</t>
  </si>
  <si>
    <t>Formular 4 proyectos ambientales regionales aprobados por las entidades competentes de la región, y coordinar su puesta en marcha</t>
  </si>
  <si>
    <t>0.5</t>
  </si>
  <si>
    <t>17.4</t>
  </si>
  <si>
    <t>Al no tener los recursos, el avance de la meta sigue siendo el 10%</t>
  </si>
  <si>
    <t>Gestión para la busqueda de los recursos</t>
  </si>
  <si>
    <t>Se han venido adelantando acciones de interlocución y trabajo conjunto entre diferentes actores de orden distrital y regional, y  cuya continuidad en el tiempo permitirá la concreción de importantes acuerdos regionales ambientales.</t>
  </si>
  <si>
    <t>Actas de asistencia, documentos de soporte</t>
  </si>
  <si>
    <t>1,CONTRIBUIR 100.00 % EN EL PROCESO DE FORMULACIÓN DEL PLAN REGIONAL DE ADAPTACIÓN Y MITIGACIÓN AL CAMBIO CLIMÁTICO Y  LIDERAR LA EJECUCIÓN DE PROYECTOS ASOCIADOS A ÉSTE, DENTRO DEL DISTRITO CAPITAL</t>
  </si>
  <si>
    <t>2,FORMULAR 100.00 % EL PLAN DISTRITAL DE ADAPTACIÓN Y MITIGACIÓN AL CAMBIO CLIMÁTICO Y COORDINAR SU PUESTA EN MARCHA.</t>
  </si>
  <si>
    <t>3,FORMULAR 100.00 % LAS POLÍTICAS E INSTRUMENTOS DE PLANEACIÓN AMBIENTAL PRIORIZADOS, ASÍ COMO ADELANTAR EL SEGUIMIENTO A LOS YA EXISTENTES</t>
  </si>
  <si>
    <t>4,DESARROLLAR 100.00 % EL MODELO DE GESTIÓN INTERSECTORIAL EN SALUD AMBIENTAL PARA EL DISTRITO CAPITAL.</t>
  </si>
  <si>
    <t>El modelo de gestión intersectorial en salud ambiental, permitirá la articulación de las acciones de las entidades distritales, tanto en gestión y control, para la implementación de la Política Distrital de Salud Ambiental.</t>
  </si>
  <si>
    <t>5,DESARROLLAR 4.00 ESTUDIOS PARA DETERMINAR INSTRUMENTOS ECONÓMICOS ORIENTADOS A LA PROTECCIÓN Y CONSERVACIÓN AMBIENTAL, Y APOYAR LA COORDINACIÓN PARA SU IMPLEMENTACIÓN.</t>
  </si>
  <si>
    <t>6,DIFUNDIR A 2,500.00 USUARIOS / PROMEDIO DÍA ANUAL INFORMACIÓN, INDICADORES, ESTADÍSTICAS Y VARIABLES AMBIENTALES A TRAVÉS DEL OBSERVATORIO AMBIENTAL</t>
  </si>
  <si>
    <t xml:space="preserve">Difundir información sobre el estado ambiental de la ciudad a más de 1000 usuarios del OAB </t>
  </si>
  <si>
    <t>Informes mensuales del convenio 1452 de 2013 (COLNODO). Portal http://oab.ambientebogota.gov.co, estadísticas del OAB en http://oab.ambientebogota.gov.co/stats</t>
  </si>
  <si>
    <t>7,FORMULAR Y PONER EN MARCHA 6.00 PROYECTOS DEL PLAN DE INVESTIGACIÓN AMBIENTAL DE BOGOTÁ 2012 -2019</t>
  </si>
  <si>
    <t>8,FORTALECER 100.00 % LAS INSTANCIAS DE COORDINACIÓN PARA LA GESTIÓN AMBIENTAL DISTRITAL.</t>
  </si>
  <si>
    <t>9,VINCULAR 2,500.00 EMPRESAS EN PROCESOS DE AUTOGESTIÓN Y AUTORREGULACIÓN COMO ESTRATEGIA DE MITIGACIÓN Y ADAPTACIÓN AL CAMBIO CLIMÁTICO</t>
  </si>
  <si>
    <t>El programa de gestión ambiental empresarial es una herramienta que permite que los empresarios a través de cambios tecnológicos o buenas prácticas operacionales  propendan por  el manejo eficiente de los recursos naturales y en una estrategia de mitigación y adaptación al cambio climático.</t>
  </si>
  <si>
    <t>10,DISEÑAR E IMPLEMENTAR 100.00 % LA POLÍTICA PÚBLICA PARA FOMENTAR PROCESOS DE ECOURBANISMO Y CONSTRUCCIÓN, CON ÉNFASIS EN SOSTENIBILIDAD MEDIOAMBIENTAL Y ECONÓMICA</t>
  </si>
  <si>
    <t>13,ACTUALIZAR 100.00 % EL CÓDIGO DE CONSTRUCCIÓN DE BOGOTÁ CON PERSPECTIVA DE SOSTENIBILIDAD, INCLUYENDO ESTÁNDARES DE CONSTRUCCIÓN SOSTENIBLE Y UN SISTEMA DE CERTIFICACIÓN DE CONSTRUCCIONES SOSTENIBLES</t>
  </si>
  <si>
    <t xml:space="preserve">La actualización del código permitirá que el sector de la construcción desarrolle su actividad con criterios de sosteniblidad lo cual traerá como consecuencia un menor impacto ambiental, baja la presión sobre los recursos naturales y uso racional de los mismos y garantizará condiciones de habitabilidad para los residente viendose reflejado en una mayor calidad de vida y salubridad.
</t>
  </si>
  <si>
    <t>11,ESTABLECER 100.00 % LOS CRITERIOS DE ECOURBANISMO Y CONSTRUCCIÓN SOSTENIBLE A LAS SOLICITUDES PRESENTADAS.</t>
  </si>
  <si>
    <t>12,FORMULAR 4.00 PROYECTOS AMBIENTALES REGIONALES APROBADOS POR LAS ENTIDADES COMPETENTES DE LA REGIÓN, Y COORDINAR SU PUESTA EN MARCHA.</t>
  </si>
  <si>
    <t>Participación en la formulación  de proyectos asociados al plan regional integral de  Cambio Climático con entidades nacionales, regionales y distritales y  participar en iniciativas regionales y nacionales asociadas a  a Cambio climático de acuerdo a invitaciones o requerimientos de otras entidades</t>
  </si>
  <si>
    <t>Concertación y ajuste del Plan Distrital de Adaptación y Mitigación a la Variabilidad y al Cambio Climático, así como orientación del proceso de implementación del mismo</t>
  </si>
  <si>
    <t>Formulación y seguimiento de políticas y/o instrumentos de planeación ambiental priorizadas</t>
  </si>
  <si>
    <t xml:space="preserve">Seguimiento y ajuste del Plan de Acción Cuatrienal Ambiental-PACA del Distrito 2012-2016 </t>
  </si>
  <si>
    <t>Avance en la formulación del Plan Estratégico para la Gestión del Sistema Distrital de Áreas Protegidas y la Estructural Ecológica Principal, así como de los Planes de Manejo Ambiental de áreas protegidas del Distrito priorizados y de otros instrumentos ambientales de ordenamiento territorial</t>
  </si>
  <si>
    <t>Formulación del modelo de gestión intersectorial en salud ambiental para el Distrito Capital</t>
  </si>
  <si>
    <t xml:space="preserve">Desarrollo y priorización de estudios para determinar fortalecimiento y formulación de Instrumentos Económicos Ambientales </t>
  </si>
  <si>
    <t>Administración y gestión integral de las plataformas y bases de datos del Observatorio Ambiental del Distrito Capital.</t>
  </si>
  <si>
    <t>Apoyo a la DPSIA en la supervisión del contrato de administración del observatorio ambiental  y en la gestión y actualización de indicadores ambientales.</t>
  </si>
  <si>
    <t>Realizar investigación en sistemas urbanos de drenaje sostenible, pilotos, lineamientos técnicos, seguimiento y  monitoreo.</t>
  </si>
  <si>
    <t xml:space="preserve">Formulacion y desarrollo de 3 proyecto de investigacion </t>
  </si>
  <si>
    <t>Gestionar o dar continuidad a los convenios y/o acuerdos institucionales requeridos para la implementación de los proyectos del Plan de Investigación Ambiental</t>
  </si>
  <si>
    <t>Fortalecimiento de la coordinación interinstitucional a través de la Comisión Intersectorial para la Sostenibilidad, la Protección Ambiental, el Ecourbanismo y la Ruralidad CISPAER, y la participación de la Entidad en otras comisiones intersectoriales del D.C.</t>
  </si>
  <si>
    <t>Fortalecimiento de las instancias ambientales de coordinación interinstitucional del Distrito Capital.</t>
  </si>
  <si>
    <t>Vinculación de 500 empresas en procesos de autogestión y autorregulación del  Programa de Gestión Ambiental Empresarial, en el marco del Proyecto de planeación ambiental con visión  regional para la adaptación y mitigación  al cambio climático en el Distrito Capital</t>
  </si>
  <si>
    <t>Seguimiento a 500 empresas en procesos de autogestión y autorregulación del  Programa de Gestión Ambiental Empresarial, en el marco del Proyecto de planeación ambiental con visión  regional para la adaptación y mitigación  al cambio climático en el Distrito Capital</t>
  </si>
  <si>
    <t>Diseñar y poner en marcha el 100% las políticas públicas de ecourbanismo y construcción sostenible y actualizar el código de construcción de Bogotá.</t>
  </si>
  <si>
    <t>Participar en la formulación, presentación y socialización de la Política Pública de Ecourbanismo y Construcción Sostenible y su plan de acción, en trabajo conjunto con SDP  y SDHT.</t>
  </si>
  <si>
    <t xml:space="preserve">Revisión y actualización del programa de reconocimiento a edificaciones sostenibles. </t>
  </si>
  <si>
    <t>Atender el 100% de las solicitudes de determinantes de ecourbanismo en los instrumentos de planeamiento.</t>
  </si>
  <si>
    <t xml:space="preserve">Gestión (visitas, reuniones, talleres, conversatorios) con los diferentes actores de la región </t>
  </si>
  <si>
    <t xml:space="preserve">Poner en marcha conjuntamente con actores de la región, proyectos ambientales de carácter regional, representados tanto en acciones concretas en el territorio como en la formulación de instrumentos que faciliten la toma de decisiones ambientales.  </t>
  </si>
  <si>
    <r>
      <t xml:space="preserve">5, PONDERACIÓN HORIZONTAL AÑO: </t>
    </r>
    <r>
      <rPr>
        <b/>
        <u/>
        <sz val="10"/>
        <rFont val="Arial"/>
        <family val="2"/>
      </rPr>
      <t>2014</t>
    </r>
  </si>
  <si>
    <t>no aplica</t>
  </si>
  <si>
    <t xml:space="preserve">Distrito mas el área Rurall </t>
  </si>
  <si>
    <t xml:space="preserve">Magnitud </t>
  </si>
  <si>
    <t xml:space="preserve">DISTRITO CAPITAL </t>
  </si>
  <si>
    <t>NO IDENTIFICA GRU´POS ETNICOS</t>
  </si>
  <si>
    <t>TODOS LOS GRUPOS</t>
  </si>
  <si>
    <t xml:space="preserve">Recursos </t>
  </si>
  <si>
    <t>Formular 100% el plan distrital de adaptación y mitigación al cambio climático y coordinar su puesta en marcha</t>
  </si>
  <si>
    <t>Distrital</t>
  </si>
  <si>
    <t>Fortalecer 100% las instancias de coordinación para la gestión ambiental distrital</t>
  </si>
  <si>
    <t xml:space="preserve"> </t>
  </si>
  <si>
    <t>Diseñar e implementar 100% la política pública para fomentar procesos de ecourbanismo y construcción, con enfasis en sosteniblidad medioambiental y económica.</t>
  </si>
  <si>
    <t>Chapinero</t>
  </si>
  <si>
    <t>REGIONAL</t>
  </si>
  <si>
    <t>Seguimiento de los Planes Institucionales de Gestión Ambiental -PIGA y ajuste de los indicadores de ecoeficiencia de las entidades distritales</t>
  </si>
  <si>
    <t xml:space="preserve">
El plan regional constituye una apuesta comun entre los diferentes actores que integran la región capital, Bogotá Cundinamarca, para prevenir, mitigar y enfrentar los problemas asociados al cambio climatico.
El Plan Distrital de Adaptación y Mitigación a la Variabilidad y al Cambio Climático, establece las acciones que el Distrito deberá implementar para minimizar y adaptarse a los efectos generados por estos fenómenos .</t>
  </si>
  <si>
    <t>Ninguno</t>
  </si>
  <si>
    <t>El Plan Distrital de Adaptación y Mitigación a la Variabilidad y al Cambio Climático, establece los lineamientos generales que el Distrito deberá implementar para minimizar y adaptarse a los efectos generados por estos fenómenos .</t>
  </si>
  <si>
    <t>SEGUIMIENTO Y FORMULACIÓN DE POLÍTICAS E INSTRUMENTOS DE PLANEACIÓN AMBIENTAL: La formulación y seguimiento de políticas e instrumentos de planeación ambiental, permite a la autoridad ambiental y a los actores del Sistema Ambiental de Bogotá, el logro de los retos de sostenibilidad en la ciudad.
PACA: Hacer visible en términos presupuestales y descriptivos la gestión ambiental que realizan en el Distrito Capital  las entidades del SIAC.
PIGA: El PIGA contribuye al cumplimiento de los objetivos de ecoeficiencia
PMA: Con la formulación de estos instrumentos de Planeación Ambiental, se logra orientar la  gestión, hacia la recuperación y conservación de las áreas protegidas del Distrito Capital.</t>
  </si>
  <si>
    <t>NA</t>
  </si>
  <si>
    <t>Resultados de investigación para la toma de deseciones en intervención de manejo de residuos de retamo, manejo de ecosistema seco</t>
  </si>
  <si>
    <t>Archivos SDA DPSIA, encargada de consolidación de información y anexos de informes de contrato 1076 de 2014.</t>
  </si>
  <si>
    <t>Durante el trimestre se atendieron  Planes Parciales de Desarrollo: Provenza, El Escritorio y HB; Planes de Renovación Urbana: Alameda, Alameda San Martín y San Bernardo; plan de regulación y manejo Universidad de los Andes y Mederi; actualización de los conceptos de los planes de implantación Provenza, La Felicidad y Villa Alsacia; 1 concepto de compatibilidad en la localidad de San Cristóbal, 1 solicitud de SDHT,  25 conceptos de legalización, 3 conceptos de regularización y 33 conceptos para Caja de vivienda Popular de la Quebrada Zanjón de la Estrella. 
Se acompañaron los procesos de Cable Aéreo (San Cristóbal Sur y Altamira) y cicloruta Río Fucha.</t>
  </si>
  <si>
    <t>Antonio Nariño</t>
  </si>
  <si>
    <t xml:space="preserve">108.766
 </t>
  </si>
  <si>
    <t>Barrios Unidos</t>
  </si>
  <si>
    <t xml:space="preserve">238.380
 </t>
  </si>
  <si>
    <t>Bosa</t>
  </si>
  <si>
    <t>Ciudad Bolívar</t>
  </si>
  <si>
    <t>Engativa</t>
  </si>
  <si>
    <t>Fontibón</t>
  </si>
  <si>
    <t>Kennedy</t>
  </si>
  <si>
    <t>Mártires</t>
  </si>
  <si>
    <t xml:space="preserve">La Candelaria </t>
  </si>
  <si>
    <t>Puente Aranda</t>
  </si>
  <si>
    <t>Rafael Uribe</t>
  </si>
  <si>
    <t>San Cristóbal</t>
  </si>
  <si>
    <t>Santa Fe</t>
  </si>
  <si>
    <t>Suba</t>
  </si>
  <si>
    <t>Teusaquillo</t>
  </si>
  <si>
    <t>Tunjuelito</t>
  </si>
  <si>
    <t>Usaquen</t>
  </si>
  <si>
    <t>Usme</t>
  </si>
  <si>
    <t>Cuarto Trimestre 2014</t>
  </si>
  <si>
    <t xml:space="preserve">En el 2014 se presentaron los resultados del Plan Regional Integral de Cambio Climático como los escenarios regionales de temperatura y precipitación a 2040, 2070 y 2100,  la dinámica y los impactos del fenómeno del Niño y la Niña en Bogotá y Cundinamarca, además del el análisis de la dinámica y vulnerabilidad regional respecto al cambio climático y su relación con el ordenamiento territorial. Con base en estos resultados se desarrolló un portafolio de 23 proyectos de adaptación y mitigación al cambio climático. La SDA se realizó una identificación de los proyectos contenidos en el portafolio del PRICC que son de competencia de Bogotá y un proceso de priorización para la implementación de uno o dos proyectos. Teniendo en cuenta el proceso de priorización se está trabajando en el desarrollo de una etapa de pre-inversión del perfil de proyecto "Armonización de acciones para el mantenimiento y mejoramiento de cuerpos y cursos de agua para la regulación hídrica y disminución de estrés hídrico que contribuyan a la adaptación al cambio climático entre Bogotá y un municipio(s) vecino(s)".
Se han realizado reuniones internas de discusión técnica, concertación y complemento a la estructura programática del Plan Distrital de Adaptación y Mitigación a la Variabilidad y el Cambio Climático, requiriendo el ajuste al texto del documento de plan, lo cual se ha realizado progresivamente en este trimestre. 
Del Plan Distrital de Cambio Climático, se iniciaron reuniones de la Mesa de Trabajo de Análisis Prospectivo de Riesgos y Adaptación al Cambio Climático y de Mitigación del Cambio Climático, de la Comisión Intersectorial de Gestión de Riesgos y cambio climático (IDIGER), así como reuniones con la Mesa Interinstitucional de Cambio Climático (SDA), que han permitido presentar los ajustes al Plan Distrital de Adaptación y Mitigación a la Variabilidad y el Cambio Climático y avanzar en la orientación e inicio del proceso de implementación. 
Se siguió trabajando en el ajuste y definición final de la resolución por la cual se crea e implementa la Bolsa de Proyectos Ambientales que establece el Acuerdo 391 de 2009 en su artículo 3; se ajustó el proyecto de resolución avanzado anteriormente y se hizo reunión en la Dirección de Cambio Climático del Ministerio de Ambiente y Desarrollo Sostenible sobre los Mecanismos de Desarrollo Limpio - MDL que refiere el Acuerdo 391 de 2009.  Esta misma reunión, permitió identificar oportunidades de trabajo conjunto entre las dos entidades, en relación con estrategias de mitigación y adaptación al cambio climático en Bogotá. 
Con la Secretaría Distrital de la Mujer (Dirección de Diseño de Políticas), se inició la formulación de una metodología para incluir el enfoque de género en el Plan Distrital de Adaptación y Mitigación a la Variabilidad y el Cambio Climático (construido con mujeres) y para identificar medidas, proyectos y programas de acción que integren mujeres y cambio climático. </t>
  </si>
  <si>
    <t>Debido a los ajustes que se han realizado tanto el DTS como en el documento del PDAMVCC, se retrasó la etapa de socialización del mismo</t>
  </si>
  <si>
    <t>Se está agilizando la revisión y ajuste de los documentos, con el fortalecimiento del grupo de cambio climático de la DPSIA, se espera que en el segundo trimestre del año se inicie la etapa de socialización.</t>
  </si>
  <si>
    <t xml:space="preserve">
Archivo de gestión SPPA y  DPSIA</t>
  </si>
  <si>
    <t xml:space="preserve">En este periodo se consolidó la propuesta preliminar del Plan de Acción de la Política Pública de Ecourbanismo y Construcción Sostenible, la cual tiene como soporte y herramienta metodológica el ejercicio de cadena de valor realizado para 39 proyectos-base, que deben ser socializados con las demás entidades distritales para concertar su ejecución. En este ejercicio de cadena de valor, definido como el esquema lógico que sintetiza la manera en que se producen lo resultados y se genera valor, se establecieron las actividades requeridas, indicadores, metas, fuentes de verificación, entidades responsables para cada uno de los procesos, productos de gestión y resultados de mediano y largo plazo proyectados en la definición de cada proyecto. Adicionalmente, se realizó ejercicio de priorización de los proyectos  para definir la temporalidad de inicio de cada proyecto (Corto, mediano y largo plazo), aplicando una metodología de Análisis Multicriterio  del documento “Metodologías e instrumentos para la formulación, evaluación y monitoreo de programas sociales”. A partir de los 9 componentes y 27 lineamientos de prácticas de urbanismo y construcción sostenibles previamente definidos, se elaboraron 70 indicadores de resultado, los cuales han sido priorizados en 30 indicadores de acuerdo a criterios como su relevancia sobre las problemáticas que debe atender la política en la ciudad, la disponibilidad de información y su relación con los proyectos inicialmente propuestos. Esta actividad está en proceso de depuración y retroalimentación, para efectos de soportar la proyección de las metas de la política. 
</t>
  </si>
  <si>
    <t>NINGUNO</t>
  </si>
  <si>
    <t>En cuanto a la actualización del código, no se tienen avances para el 2014. Aún no se asignan los recursos necesarios para la actualización del código ($4.500 millones), por parte de las Secretarías Distritales de Planeación, Hábitat y Ambiente</t>
  </si>
  <si>
    <t xml:space="preserve">
Durante el trimestre se atendieron  Planes Parciales de Desarrollo: Provenza, El Escritorio y HB; Planes de Renovación Urbana: Alameda, Alameda San Martín y San Bernardo; plan de regulación y manejo Universidad de los Andes y Mederi; actualización de los conceptos de los planes de implantación Provenza, La Felicidad y Villa Alsacia; 1 concepto de compatibilidad en la localidad de San Cristóbal, 1 solicitud de SDHT,  25 conceptos de legalización, 3 conceptos de regularización y 33 conceptos para Caja de vivienda Popular de la Quebrada Zanjón de la Estrella.  Se acompañaron los procesos de Cable Aéreo (San Cristóbal Sur y Altamira) y cicloruta Río Fucha.Se avanzó en la revisión y actualización del programa de reconocimiento a edificaciones sostenibles con el DTS y el proyecto de Decreto para promoción del programa Bogotá Construcción Sostenible. Se genero la resolución 3654 de 2014 “Por la cual se establece el programa de reconocimiento -BOGOTÁ CONSTRUCCIÓN SOSTENIBLE-”, y se deroga la resolución 5926 de 2011, y se realiza la primer jornada de capacitación.</t>
  </si>
  <si>
    <t xml:space="preserve">* En el marco del proyecto de conservación de páramos se han formulado veintiséis (26) proyectos para implementar acciones participativas de restauración ecológica, reconversión  productiva, gestión integral del recurso hídrico  y  gestión socio ambiental. Por otra parte a nivel Distrital se logró la firma de Acuerdo de Voluntades entre Parques Naturales y entidades del Distrito Capital (SDP, SDA,SDD,EAB) para articular acciones en el área de incidencia del PNN Sumapaz y la Localidad de Sumapaz. A nivel regional se avanzó en la estrategia de Integración Regional, con 7 Municipios del área de influencia de Chingaza, Autoridades Ambientales, Parques Naturales y Gobernación del Meta y de Cundinamarca. Para ello se firmó un preacuerdo de integración regional el cual se ratificó con la firma del Acuerdo de integración regional, suscrito entre estas entidades y la Alcaldía Mayor de Bogotá. Igualmente se avanzó en la Asociación de Municipios hacia la constitución de la Región de  Planificación y Gestión del Agua (definición con los 7 municipios de Chingaza) mediante la realización de 3 Encuentros Regionales para la constitución de dicha Asociación.  * La RAPE Región Central se constituyó oficialmente con la suscripción del convenio y la suscripción  de los Estatutos por parte de la Junta Directiva de la RAPE  integrada por  los  cinco (5) mandatarios de las entidades territoriales que la conforman la RAPE. Como presidente de la Junta Directiva fue designado el Secretario de Planeación del departamento de Boyacá  y como Directora (E)  a la doctora Carolina Chica Directora de la DIRNI de la SDP, mientras se nombra al Director en propiedad a principios del año 2015, una vez se le trasladen los recursos que cada uno de los entes territoriales le asignó en sus respectivos presupuestos de la vigencia 2015, ya con recursos propios podrá iniciar sus actividades. Con la coordinación del Director Ejecutivo (E) y los delegados al Concejo Directivo se elaboró un Plan de Acción para la RAPE, para ejecutarse  desde  el cuarto trimestre del 2014  hasta finales del año 2015.  * El equipo de formulación de la Evaluación Regional del Agua ha venido trabajando en la validación de algunos indicadores de la ERA para el territorio de Bogotá donde la SDA tiene competencias, es decir el perímetro urbano de Bogotá. Hasta el momento ha validado dos indicadores: Recarga Potencial y Vulnerabilidad a la contaminación, ambos para el acuífero de la ciudad. Con la información generada por la EAB-ESP y entregada a la SDA la semana del 22 al 26 de diciembre de 2014 se está trabajando en los indicadores de Evapotranspiración Real y Potencial para poder avanzar en el cálculo de otros indicadores que usan de base la medida de evapotranspiración
</t>
  </si>
  <si>
    <t>En el 2014 se presentaron los resultados del Plan Regional Integral de Cambio Climático como los escenarios regionales de temperatura y precipitación a 2040, 2070 y 2100,  la dinámica y los impactos del fenómeno del Niño y la Niña en Bogotá y Cundinamarca, además del el análisis de la dinámica y vulnerabilidad regional respecto al cambio climático y su relación con el ordenamiento territorial. Con base en estos resultados se desarrolló un portafolio de 23 proyectos de adaptación y mitigación al cambio climático. La SDA se realizó una identificación de los proyectos contenidos en el portafolio del PRICC que son de competencia de Bogotá y un proceso de priorización para la implementación de uno o dos proyectos. Teniendo en cuenta el proceso de priorización se está trabajando en el desarrollo de una etapa de pre-inversión del perfil de proyecto "Armonización de acciones para el mantenimiento y mejoramiento de cuerpos y cursos de agua para la regulación hídrica y disminución de estrés hídrico que contribuyan a la adaptación al cambio climático entre Bogotá y un municipio(s) vecino(s)".</t>
  </si>
  <si>
    <t xml:space="preserve">Ninguno </t>
  </si>
  <si>
    <t xml:space="preserve">
El plan regional constituye una apuesta comun entre los diferentes actores que integran la región capital, Bogotá Cundinamarca, para prevenir, mitigar y enfrentar los problemas asociados al cambio climatico.</t>
  </si>
  <si>
    <t>Documentos de soporte</t>
  </si>
  <si>
    <t xml:space="preserve">Se han realizado reuniones internas de discusión técnica, concertación y complemento a la estructura programática del Plan Distrital de Adaptación y Mitigación a la Variabilidad y el Cambio Climático, requiriendo el ajuste al texto del documento de plan, lo cual se ha realizado progresivamente en este trimestre. 
Se iniciaron reuniones de la Mesa de Trabajo de Análisis Prospectivo de Riesgos y Adaptación al Cambio Climático y de Mitigación del Cambio Climático, de la Comisión Intersectorial de Gestión de Riesgos y cambio climático (IDIGER), así como reuniones con la Mesa Interinstitucional de Cambio Climático (SDA), que han permitido presentar los ajustes al Plan Distrital de Adaptación y Mitigación a la Variabilidad y el Cambio Climático y avanzar en la orientación e inicio del proceso de implementación.  Se siguió trabajando en el ajuste y definición final de la resolución por la cual se crea e implementa la Bolsa de Proyectos Ambientales que establece el Acuerdo 391 de 2009 en su artículo 3; se ajustó el proyecto de resolución avanzado anteriormente y se hizo reunión en la Dirección de Cambio Climático del Ministerio de Ambiente y Desarrollo Sostenible sobre los Mecanismos de Desarrollo Limpio - MDL que refiere el Acuerdo 391 de 2009.  Esta misma reunión, permitió identificar oportunidades de trabajo conjunto entre las dos entidades, en relación con estrategias de mitigación y adaptación al cambio climático en Bogotá.  Con la Secretaría Distrital de la Mujer (Dirección de Diseño de Políticas), se inició la formulación de una metodología para incluir el enfoque de género en el Plan Distrital de Adaptación y Mitigación a la Variabilidad y el Cambio Climático (construido con mujeres) y para identificar medidas, proyectos y programas de acción que integren mujeres y cambio climático. </t>
  </si>
  <si>
    <t xml:space="preserve">Se tiene pendiente la validación final del documento de Plan Distrital de Adaptación y Mitigación a la Variabilidad y el Cambio Climático-PDAMVCC, con los diferentes actores que participaron en el proceso de formulación. </t>
  </si>
  <si>
    <t>Se cuenta con el documento del PDAMVCC que será validado con los actores involucrados de acuerdo a un plan de trabajo para el año 2015.</t>
  </si>
  <si>
    <t>POLÍTICA PÚBLICA DISTRITAL DE PROTECCIÓN Y BIENESTAR ANIMAL – PPDPBA: En el mes de noviembre de 2014 se presentó y obtuvo el aval de la Secretaria Distrital de Ambiente respecto a la estructura programática de la Política. Se ajustaron los documentos respectivos y el proyecto de Decreto de adopción, el cual se entregó a la Dirección Legal Ambiental para los subsecuentes trámites con Alcaldía Mayor. Se dio inicio a la etapa de elaboración del Plan de Acción de la Política, consolidando la clasificación de las acciones sugeridas por los diferentes actores partícipes del proceso, a fin de depurar posibles duplicidades, ubicarlas en las líneas pertinentes y poder comenzar análisis de viabilidad en las instancias. Se efectuaron reuniones de trabajo de la Mesa interna de la SDA para la priorización de proyectos, y se socializó el estado de avance a diciembre, con todos los actores de las diferentes Mesas establecidas.
POLÍTICA DE ECOURBANISMO Y CONSTRUCCIÓN SOSTENIBLE: El 25 de noviembre de 2014 se realizó el lanzamiento de la Política en el Auditorio Huitaca de la Alcaldía Mayor de Bogotá. Durante el último trimestre del año se trabajó conjuntamente con la Secretaría Distrital de Planeación y la Secretaría Distrital de Hábitat para definir las metas de resultado e impacto a las cuales ligar los proyectos definidos en el plan de acción preliminar de la Política. La versión preliminar de estas metas se llevará a un proceso de validación y ajuste con otros actores. La Política fue adoptada mediante el Decreto 566 de 2014.  POLÍTICA DE HUMEDALES: Durante el último trimestre del año se continuó avanzando en la construcción del plan de acción de la Política, teniendo en cuenta que este instrumento se requiere como elemento imprescindible para hacerle seguimiento a las acciones de la misma. Este trabajo se adelantó con la Mesa de Humedales del Consejo Consultivo de Ambiente, con la participación de la Empresa de Acueducto de Bogotá, el Jardín Botánico, el Departamento Administrativo del Espacio Público, la Secretaría de Gobierno, la Secretaría de Ambiente y la Red de Humedales del Distrito. Como resultado relevante del proceso, se cuenta con una lista de proyectos para cada una de las estrategias de la Política. GESTIÓN DEL RIESGO: Se coordinó la elaboración del Documento Técnico de Soporte (DTS) del Sistema Distrital de Drenaje Pluvial Sostenible, como soporte del Proyecto de Decreto por el cual se reglamenta este Sistema, el cual modifica el modelo actual aumentando la permeabilidad de los suelos y disminuyendo la escorrentía de las aguas lluvias. Es necesario precisar que dicha competencia se encontraba a cargo del IDIGER, con el apoyo técnico de la EAB y con el acompañamiento técnico y jurídico de la Secretaria Distrital de Ambiente.
Con fundamento en lo determinado en el DTS, se promulgó el  Decreto No. 588 de 2014: “Por medio del cual se establece el Sistema de Drenaje Pluvial Sostenible del Distrito Capital, se organizan sus instancias de dirección, coordinación y administración; se definen lineamientos para su funcionamiento y se dictan otras disposiciones”.
PAL: En las reuniones de las Comisiones Ambientales Locales- CAL se realizó  la socialización, evaluación y análisis de los proyectos de inversión ejecutados en el 2014, así como la actualización del seguimiento al Plan Ambiental Local- PAL, resultado de lo cual se consolidó un informe ejecutivo con recomendaciones para tener en cuenta en los proyectos para 2015. En el marco de la sistematización del proceso, se hizo la prueba piloto de la herramienta STORM User para el seguimiento de los PAL, se consolidaron los formularios correspondientes y se avanzó en la construcción del manual.
En el marco de los proyectos de inversión consolidada en los PAL y en el contexto de la estrategia de recuperación de los espacios del agua, se avanzó en la gestión interinstitucional para concretar la articulación de acciones e inversión 2014, para lo cual se participó con apoyo técnico en las mesas de trabajo, convocatorias en las localidades vinculadas y las entidades correspondientes (EAAB, IDIGER, CVP, SDP, Hábitat, Jardín Botánico, Aguas Bogotá, Catastro) en cuanto a disponibilidad de información, trazabilidad de compromisos, saneamiento predial y gestión social, apoyo al desarrollo de acciones conjuntas para incentivos forestales, armonización y suministro de información necesaria entre cada localidad, entidades y la SDA. 
PACA:
* Permanentemente se brindó la orientación, asesoría, acompañamiento y apoyo a las entidades participantes en el instrumento PACA Distrital, específicamente en el marco de la etapa de evaluación de los avances  y ajustes a las programaciones, para lo cual se realizaron veintitrés (23) reuniones personalizadas con las entidades participantes en el instrumento. Producto de este acompañamiento se logro que las entidades participantes realizaran ajustes a las programaciones para el seguimiento de la vigencia 2014, que se realiza en el mes de febrero del 2015.
* Con el objetivo de consolidar los avances de las metas del PACA Distrital priorizadas para el Observatorio Ambiental de Bogotá – OAB, se avanzó en la coordinación de los reportes de las metas del Instituto Distrital de Gestión de Riesgos y Cambio Climático  - IDIGER, el Instituto de Desarrollo Urbano – IDU,  Secretaría Distrital de Movilidad - SDM, Unidad Administrativa Especial de Servicios Públicos – UAESP y Jardín Botánico José Celestino Mutis – JBJCM, para lo cual se desarrollaron seis (6) reuniones con los responsables de las metas y COLNODO (Administrador OAB), en el marco de las cuales se retroalimentaron los avances de los indicadores, así como la consolidación de las hojas de vida de los mismos* Se apoyó la validación de la versión 3.7 de la herramienta Storm, para lo cual se desarrollaron tres (3) reuniones en el marco de las cuales se realizarón las diferentes pruebas a las aplicaciones de la misma. Igualmente se apoyó la estructuración de los reportes del PACA Distrital de la herramienta Storm, para lo cual se participó en tres (3) reuniones con el equipo de la Dirección de Planeación y Sistema de Información Ambiental – DPSIA de la SDA.
* Se apoyó la coordinación y desarrollo del recorrido a la Quebrada Aguas Calientes el día 7 de noviembre de 2014, en la cual se evidenciaron los avances de la gestión realizada en el marco de la meta del Plan de Desarrollo Bogotá Humana - Recuperación ecológica y paisajística de 57 Km de rondas y ZMPA de las microcuencas de los ríos Fucha, Salitre, Tunjuelo y Torca, que ha sido priorizada en el Plan de Acción Cuatrienal Ambiental - PACA Distrital.
* Se gestionó la diagramación del Instructivo de la herramienta Storm para las diferentes etapas del instrumentos PACA Distrital Bogotá Humana, se definió el logo para el mismo y se actualizó en la página del Observatorio Ambiental de Bogotá- OAB.
* Teniendo en cuenta la importancia y necesidad de realizar la evaluación de la gestión desarrollada por las entidades en el marco del PACA Distrital, así como la articulación de los mismos al Eje 2, se  lideraron cuatro (4) reuniones orientadas a garantizar la  coordinación entre entidades que comparten metas, así como un seguimiento conjunto al Eje 2 del Plan Distrital de Desarrollo Bogotá Humana- PDDBH y la elaboración del boletín de los logros y avances de la gestión realizada por las entidades en el marco del instrumento.
* El día 15 de octubre de 2014 se realizó la Mesa de Instrumentos de Planeación Ambiental de la CISPAER, en el marco de la cual se socializó el PACA Distrital Bogotá Humana, así como los resultados del Seguimiento (II Semestre 2012- I Semestre 2014) realizado al PACA Distrital Bogotá Humana y lineamientos para los ajustes requeridos en el marco de la Etapa de Seguimiento (II Semestre 2014I) al PACA Distrital Bogotá Humana. Por otra parte se aprobó la propuesta del boletín y de los recorridos a experiencias exitosas PACA Distrital Bogotá Humana.
* Como proceso de mejora continua, se realizó el ajuste al Procedimiento "Orientación para la Formulación de Instrumentos de Planeación" 126PM02-PR12, en el cual se enmarca el Plan de Acción Cuatrienal Ambiental - PACA Distrital.
PIGA:
1. Se asistió a reunión en COLNODO para conocer la estrategia de comunicación con el fin de hacer mayor difusión de los indicadores ambientales.  Se adelantó actualización de los informes de indicadores de agua, energía y generación de residuos sólido.
2. Se realizaron reuniones con la Corporación Ambiental Empresarial, el Ministerio de Ambiente y Desarrollo Sostenible y otras dependencias de la SDA, para avanzar en la construcción del Programa Distrital de Compras Verdes y consolidando los aportes. Se proyectó memorando a las áreas correspondientes de la SDA solicitando aportes. Mediante talleres se orientó a las entidades en la implementación de las Compras Verdes.
3. Se realizaron actividades de orientación y respuesta a las entidades distritales en relación con el PIGA, mediante reuniones, revisión de informes, generación de documentos y formatos, capacitaciones y reuniones internas de coordinación. 
4. Se realizaron dos reuniones con la DPSIA para revisar y ajustar los respectivos formatos del Storm, según la Resolución 242 de 2014.
5. Se generó la versión definitiva del boletín PIGA 9 y de la guía para el manejo de la herramienta sistematizada STORM.  Se enviaron observaciones de los boletines 10 y 11.
6. Se participó en reuniones la Oficina de Participación, Educación y Localidades de la SDA, referente al comparendo ambiental y se generó un párrafo aclaratorio desde el PIGA.  Se aportó al Documento Técnico de Soporte de la actualización de la Política Distrital de Producción y Consumo Sostenible haciendo visibles a las entidades públicas. 
7. Se participó en una reunión con la Secretaría General para definir responsabilidades, talleres y demás actividades sobre el tema de Riesgos Ambientales. 
8. Se participó en la jornada de actualización de la matriz de aspectos e impactos ambientales y del PIGA de la entidad.
POT Y ÁREAS PROTEGIDAS:
En cuanto al Plan de Ordenamiento Territorial: Como estrategia la Secretaría Distrital de Ambiente establece la necesidad de adoptar “Medidas de Protección Ambiental”, en la búsqueda de consolidar la Estructura Ecológica Principal - EEP y el Sistema Distrital de Áreas Protegidas SDAP. Se avanzó en la revisión del Proyecto de Resolución  "Por la cual se adoptan medidas de protección sobre el predio El Charrascal, reconocido en las Resoluciones 475 y 621 de 2010 del ahora Ministerio de Ambiente y Desarrollo Sostenible como el sector AP-3, aledaño al Parque Ecológico Distrital de Montaña Cerro de La Conejera, y se toman otras determinaciones". Se elaboró el Documento Técnico de Soporte para la Medida de Protección del área ampliada en el Área Forestal Distrital Cerros de Suba. 
Con respecto al proceso de recategorización de las áreas protegidas de la localidad de Sumapaz en el desarrollo del contrato 1383 de 2013, el contratista, Consorcio Eco- Asodesam, solicitó la terminación anticipada del contrato y mediante los oficios radicados 2014EE185038 y 2014EE195033 la supervisión requirió soportes para justificar este trámite. Así mismo en reuniones realizadas los días 26 y 27 de noviembre de 2014 se elaboró un balance financiero del contrato concertado entre la SDA y el Consorcio Eco-Asodesam con base en los soportes presentados por el Consorcio. Así mismo, se suscribió el Acta de Terminación de Mutuo Acuerdo, y mediante el memorando 2014IE198439 del 28 de noviembre de 2014 dirigido a la Subdirección Contractual y a la  Dirección de Gestión Corporativa, con copia a la Dirección de Gestión Ambiental, se solicitó la liquidación anticipada de mutuo acuerdo del contrato 1383 de 2013. En este memorando se remitieron los documentos que soportaron todo el proceso, así como el balance financiero concertado con el Consorcio Eco- Asodesam. Mediante Memorando radicado  2014IE215833 del 22 de diciembre de 2014 se dio alcance al memorando radicado 2014I198439 y se remitió a la Subdirección Contractual la proyección del acta de liquidación; el PREDIS; el recibo de Dirección Distrital de Tesorería por reintegro de recursos por un valor de $12.541.920; la certificación de Bancolombia donde consta que la Cuenta Corriente No. 206-206540-57 abierta por el contratista para el Convenio no generó rendimientos financieros; y el certificado de Cámara y Comercio de los dos consorciados. Lo anterior, con el fin de suscribir el acta de liquidación y proceder a liberar los recursos no ejecutados del convenio.
De otra parte, en el marco del proceso de formulación del Plan de Manejo Ambiental del Parque Ecológico Distrital de Montaña Cerro de Torca, mediante el radicado 2014EE180277 del 29 de Octubre de 2014 se aprobó el segundo producto del contrato 1505-13 correspondiente al diagnóstico físico, biótico y socioeconómico, y mediante oficio radicado 2014EE193857 del 21 de noviembre se aprobó el tercer  producto correspondiente a la zonificación, análisis prospectivo y propuesta de delimitación. Con oficio radicado 2014EE204099 del 05 de diciembre de 2014 se aprobó el cuarto producto correspondiente a los documentos de consultoría final y obra del contrato. Con base en lo anterior, se efectuaron el segundo, tercer y cuarto pago del contrato. El 10 de diciembre de 2014 se firmó el acta de terminación del contrato. Se está en proceso de revisión y ajuste del producto final para proceder al recibo a satisfacción, liquidación del contrato y autorizar el quinto pago.</t>
  </si>
  <si>
    <t>Para el desarrollo del Modelo de Gestión Intersectorial en Salud Ambiental-MGISA, durante el tercer trimestre del 2014 se desarrollaron las siguientes actividades: El 20 de noviembre se realizó la presentación y aprobación del Modelo de Gestión Intersectorial de Salud Ambiental, en la sesión ordinaria de la CISPAER. Durante la presentación también fueron aprobados la modificación de la conformación de la Mesa de Salud Ambiental de la CISPAER y la modificación de los planes de acción por línea de intervención de la Política Distrital de Salud Ambiental, propuestas elaboradas durante el proceso de formulación del MGISA. El documento de "Formulación del Modelo de Gestión Intersectorial de Salud Ambiental" fue socializado y ajustado según observaciones recibidas de la Secretaría Distrital de Salud y la Secretaría Distrital de Ambiente .
Se  dio continuidad al funcionamiento permanente de los espacios interinstitucionales e intersectoriales en salud ambiental. En este sentido se asistió el 24 de octubre a la Mesa de Salud Ambiental – CISPAER, en la cual se presentó el avance en el proceso de formulación del MGISA.  En cuanto a la Mesa Distrital de Salud Ambiental - Consejo Consultivo de Ambiente, se apoyó la realización de la sesión del 15 de, en la cual se revisaron las acciones que desde este espacio, se van a incluir en el plan de acción del Consejo Consultivo de Ambiente. La siguiente sesión se realizó el 19 de noviembre  en la cual se aprobó el ajuste del reglamento interno de la Mesa, de acuerdo a las observaciones realizadas por la Dirección Legal Ambiental.
Se coordinó una reunión en la cual participaron los gestores de salud ambiental de la SDS, los gestores locales de  la SDA y los referentes ambientales de las Alcaldías Locales, así como delegados de la SDS y la SDA. En esta reunión se revisaron los avances de los Planes de Acción Local de Salud Ambiental - PALSA, y se acordó un cronograma para la planeación de las acciones a desarrollar en el 2015. 
Se asistió al relanzamiento del Observatorio Distrital de Salud Ambiental, como eje fundamental del sistema de información del MGISA.
Se realizaron dos reuniones con la Subdirección de Salud Ambiental del Ministerio de Salud y Protección Social. En la primera reunión se socializó el proceso de formulación del Modelo de Gestión Intersectorial de Salud Ambiental. En la segunda reunión, e acordó el trabajo conjunto para la implementación del instrumento de seguimiento a la gestión en salud ambiental, desarrollado por el Ministerio para ser implementado dentro del MGISA.
Se consolidó el seguimiento a los planes de acción de la Política Distrital de Salud Ambiental, en lo concerniente a la SDA.
En conjunto con la Secretaría Distrital de Salud, la Secretaría Distrital de Ambiente, la Organización Panamericana de la Salud, el Instituto Distrital de Gestión de Riesgos y Cambio Climático y representantes de la academia (Universidad Nacional, Universidad de Los Andes, Universidad Distrital y UDCA), se estableció una mesa técnica multiactoral, para la revisión de  varios temas de salud ambiental, entre ellos la elaboración del Protocolo de actuación ante emergencias y rutinario en el tema de calidad del aire, como parte del MGISA.</t>
  </si>
  <si>
    <t>En cuanto al Incentivo de descuento predial a la construcción sostenible, se continuó con la posibilidad de volver a presentarlo al concejo, para lo cual se establecieron reuniones que permitan en el 2015 presentarlo junto con una alternativa de manejo de disminución en cargas urbanísticas por mejores obras en aguas lluvias y grises. El proceso en la Reserva Thomas Van Der Hammen quedó a la espera de los avances con la Secretaría de Planeación, para viabilizar en el 2015 los incentivos, resultado del estudio de predios ya realizado. En lo referente a PSA se recibieron los resultados finales del estudio y el plan de esquema piloto donde se da prioridad a microcuencas dentro de la cuenca media del río Tunjuelo,  se espera articular acciones con la Dirección de Gestión para implementar el esquema en el 2015. En cuanto al Plan de Ascenso tecnológico y el incentivo PEV, se realizó informe de seguimiento a la efectividad del mismo, en lo que se aportó al DTS para modificar la resolución, con miras a excluir del incentivo a los buses dedicados a gas por ser menos eficientes en el tema energético que los híbridos y los eléctricos. Se realizó análisis de la encuesta de percepción que elaboró la Subdirección de Ecourbanismo a los sitios que utilizan aceite para frituras, con el fin de identificar potencialidades de un incentivo de reconocimiento por buen aprovechamiento y disposición de los aceites de cocina.  Esto resume que sobre la meta general a la fecha se cuenta con 3 (TRES) estudios consolidados, siendo el Primero el que realizó la Universidad Nacional, El segundo realizado por la dirección de forma directa para PEV y el tercero también realizado de forma directa la dirección, para el tema de Bogotá construcción sostenible. Esto muestra que se ha realizado más de lo inicialmente planificado, evidenciando buenos resultados y potencialidades en instrumentos económicos.</t>
  </si>
  <si>
    <t>Se han logrado identificar más opciones de instrumentos económicos par ser implementados en el Distrito, por lo que se evidencia que son más de 4 los instrumentos que se pueden desarrollar en el Distrito.</t>
  </si>
  <si>
    <t xml:space="preserve">Carpeta con evidencia de los documentos generados adicionales </t>
  </si>
  <si>
    <t xml:space="preserve">A corte del cuarto trimestre de 2014, el OAB tuvo en promedio 1440 visitas diarias, con 901 visitas en enero, 1616 en febrero , 1632 en marzo, 1615 en abril, 1962 en mayo, 1388 en junio, 1389 en julio, 1447 en agosto, 1308 en septiembre,  1371 en octubre, 1625 en noviembre y 1024 en diciembre.  Se encuentran publicados 437 indicadores disponibles en el Observatorio, con nivel de actualización de  100%.
Así mismo, se adelantaron capacitaciones de administración y actualización de indicadores a  43 servidores de la SDA y del SIAC con 49,5 horas efectivas de dedicación, igualmente se adelantó el proceso de acompañamiento  y seguimiento en la actualizacion de los indicadores a 640 servidores con un 209 horas efectivas de dedicación.
Fueron atendidas 289 solicitudes de información  realizadas por la comunidad. En el modulo de documentos e investigaciones se ingresaron 215 documentos y se publicaron. Así mismo, se adelantaron  4 foros virtuales y 11 boletines, se elaboraron 340 Notas para publicación en el modulo de observatorio con la comunidad , se realizaron 91
 actividades de publicacion de notas en el boletin virtual de la SDA, envio de información para la difusión en redes sociales y en la pantallas de la SDA. 163 personas registradas en el OAB.
La meta para el 2014 es difundir a 1250 usuarios promedio anual información, indicadores, estadisticas y variables ambientales a través del observatorio ambiental.. Se ha superado esta meta, llegando a finales del 2014 a 1440 visitas diarias.  Para reportar en el SEGPLAN se debe mantener el dato del trimestre anterior, ya que el aplicativo no permite reportar cifra menor. </t>
  </si>
  <si>
    <t xml:space="preserve">Los convenios con la Secretaria de Ambiente de la ciudad de Stuttgart sobre gestión de sitios contaminados, y, el de indicadores de cambio climático con ONU Hábitat, fueron ambos firmados en el mes de diciembre de 2014, para así realizar avances a lo largo del 2015 en ambos temas, los cuales fueron priorizados en el Plan de Investigaciones en sus respectivas líneas.   Se realizó el primer taller de intercambios técnicos en la ciudad de Stuttgart sobre gestión de sitios contaminados en Bogotá, para determinar los aspectos críticos y necesidades precisas en términos de la definición conceptual de la investigación y su respectiva aplicación en la ciudad de Bogotá, que redundará en una norma de suelos contaminados, y la generación de capacidades en la aplicación de tecnologías in-situ y ex-situ de remediación de suelos, entre otros aspectos claves para el desarrollo de un catastro de suelos contaminados para Bogotá.  El convenio con la Universidad del Bosque quedó aplazado para el año 2015, dado que el calendario de contratación de la Universidad no coincidió con la pre-aprobación dada por el comité de contratación al mismo en noviembre de 2014.  Así las cosas, será realizado a lo largo del primer semestre de 2015.  Se adelantaron gestiones a través del ente de cooperación alemán ENGAGEMENT GLOBAL, para la realización de una alianza por el clima, que permita desarrollar un plan de acción conjunto, formular y poner en marcha proyectos prioritarios de adaptación y mitigación con la ciudad de Düsseldorf, Alemania.  Esta deberá ser formalizada en febrero de 2015, y puesta en marcha en marzo del mismo año.  De igual forma, se adelantaron contactos con la ciudad de México DF y la embajada sueca, para facilitar intercambios técnicos en temas de interés común, como lo son el modelo de calidad del aire (alertas tempranas+black carbón), el Plan de Asenso Tecnológico (PAT), y, el Sistema Integrado de Transporte Público (SITP), con el fin de viabilizar visitas de intercambios en el primer trimestre del 2015 que permitan generar conocimiento prioritario para la ciudad según las líneas prioritarias de investigación.    De igual forma, se reiteran como formulados y en ejecución ambos proyectos de:  1.  “Diagnóstico del ecosistema seco o xerofita andina en el borde sur de Bogotá", y, 2.  "Evaluación costo efectiva de alternativas de manejo de residuos de retamo":  en desarrollo por el Jardín Botánico- JBB y la Secretaria Distrital de Ambiente-.
AL final del año 2014 contamos con los siguientes proyectos de investigación: 
INVESTIGACIÓN 1: "Diagnóstico del ecosistema seco o xerofita andina en el borde sur de Bogotá" - formulado y  en ejecución
INVESTIGACIÓN 2: “Evaluación costo efectiva de alternativas de manejo de residuos de retamo" -formulado y en ejecución.
INVESTIGACIÓN 3: Evaluación de efectos e impactos en salud ambiental como consecuencia del cambio climático en las localidades Kennedy y Bosa” - Formulado 
INVESTIGACIÓN 4: “Sistemas urbanos de drenaje sostenible” – Formulado y en Ejecución
INVESTIGACIÓN 5: “Indicadores de cambio climático con ONU Hábitat” – Formulado y en ejecución.
INVESTIGACIÓN 6 : “Catastro suelos contaminados Stuttgart” - formulado y en ejecución 
</t>
  </si>
  <si>
    <t>Se realizaron reuniones de la CISPAER y de la Mesa de Ruralidad de la CISPAER donde se coordinó el trabajo interinstitucional; se concertaron acciones relacionadas con la implementación de un modelo de ocupación Urbana tipo “Ecobarrio”; se Socializó el Proyecto de Mejoramiento del Hábitat Rural; se hizo la presentación del Plan Distrital de Adaptación y Mitigación a la Variabilidad y al Cambio Climático y su Plan de Acción; así como del Modelo de Gestión Intersectorial en Salud Ambiental del Distrito Capital.  En la Mesa de Ruralidad se presentó el compilado del presupuesto de inversión de la Política Pública de Ruralidad; la normatividad por Parques Nacionales Naturales; la intervención en el área rural de la Secretaría Distrital de Integración Social  y el Manejo Integral de Residuos Sólidos Zona rural de Bogotá (UAESP).   Lo anterior como apoyo para el fortalecimiento de la coordinación interinstitucional a través de la Comisión Intersectorial CISPAER  y la articulación del eje 2 del Plan Distrital de Desarrollo.
Elaboración de los reglamentos internos de las instancias creadas en el marco del Sistema Distrital de Gestión de Riesgos y Cambio Climático (Consejo Distrital; Consejo Consultivo; Comisión Intersectorial).   De las anteriores instancias, la última ya cuenta con reglamento aprobado, mientras que las otras han estado en proceso de revisión y concertación entre la SDA y el IDIGER.   En cuanto al ámbito local, se trabajó coordinadamente con el IDIGER para la conformación de los Consejos Locales de Gestión de Riesgos y Cambio Climático (anteriores CLE), proceso que concluyó en diciembre de 2014.   Por otro lado, se inició el proceso de revisión de las instancias distritales en las que la SDA tiene asiento, con el fin de afianzar la participación de la entidad a través de las diferentes áreas internas.   Se trabajó de manera coordinada con la Dirección Legal con el fin de determinar el alcance y vigencia del Consejo Ambiental Distrital, producto de lo cual se determinó que sus funciones están subsumidas por el actual Consejo Consultivo de Ambiente.   Ajuste y versiones finales de los proyectos de Decreto de adopción de la Política de Protección y Bienestar Animal (haciendo énfasis a la etapa de implementación a través de las instancias), así como el relacionado con la reglamentación de la figura de Gestor Ambiental de las entidades distritales.</t>
  </si>
  <si>
    <t>Los beneficios son la articulación de acciones en torno a proyectos de impacto que se enmarquen en el eje 2 del Plan de Desarrollo y la toma de decisiones en materia ambiental en el D.C., a través de la CISPAER y otros espacios de coordinación.
Por su parte, la reglamentación de otras instancias que han sido creadas con posterioridad y que son fundamentales para implementación de las políticas y la coherencia entre las diferentes estrategias ambientales promovidas desde el Distrito Capital.</t>
  </si>
  <si>
    <t>Listas de Asistencia a reuniones; actas; proyectos de reglamentos internos de instancias; proyectos de decreto; documentos y conceptos técnicos y jurídicos.</t>
  </si>
  <si>
    <t>Durante el cuarto trimestre se vincularon 162 empresas al programa de gestión ambiental empresarial. Completando 425  empresas durante el 2014</t>
  </si>
  <si>
    <t>Se cumplio con el 88,19% de lo programado.  La diferencia se programará para el 2015</t>
  </si>
  <si>
    <t xml:space="preserve">En este periodo se consolidó la propuesta preliminar del Plan de Acción de la Política Pública de Ecourbanismo y Construcción Sostenible, la cual tiene como soporte y herramienta metodológica el ejercicio de cadena de valor realizado para 39 proyectos-base, que deben ser socializados con las demás entidades distritales para concertar su ejecución. En este ejercicio de cadena de valor, definido como el esquema lógico que sintetiza la manera en que se producen lo resultados y se genera valor, se establecieron las actividades requeridas, indicadores, metas, fuentes de verificación, entidades responsables para cada uno de los procesos, productos de gestión y resultados de mediano y largo plazo proyectados en la definición de cada proyecto. Adicionalmente, se realizó ejercicio de priorización de los proyectos  para definir la temporalidad de inicio de cada proyecto (Corto, mediano y largo plazo), aplicando una metodología de Análisis Multicriterio  del documento “Metodologías e instrumentos para la formulación, evaluación y monitoreo de programas sociales”.
A partir de los 9 componentes y 27 lineamientos de prácticas de urbanismo y construcción sostenibles previamente definidos, se elaboraron 70 indicadores de resultado, los cuales han sido priorizados en 30 indicadores de acuerdo a criterios como su relevancia sobre las problemáticas que debe atender la política en la ciudad, la disponibilidad de información y su relación con los proyectos inicialmente propuestos. Esta actividad está en proceso de depuración y retroalimentación, para efectos de soportar la proyección de las metas de la política. </t>
  </si>
  <si>
    <t>No se tienen avances para el 2014. Aún no se asignan los recursos necesarios para la actualización del código ($4.500 millones), por parte de las Secretarías Distritales de Planeación, Hábitat y Ambiente.
Se avanzó en la revisión y actualización del programa de reconocimiento a edificaciones sostenibles con el DTS y el proyecto de Decreto para promoción del programa Bogotá Construcción Sostenible.
La gestión y reporte de la meta esta acargo de la SDP para el año 2015</t>
  </si>
  <si>
    <t>Al no tener los recursos, el avance de la meta sigue siendo el 23,5%</t>
  </si>
  <si>
    <t>Durante el trimestre se atendieron  Planes Parciales de Desarrollo: Provenza, El Escritorio y HB; Planes de Renovación Urbana: Alameda, Alameda San Martín y San Bernardo; plan de regulación y manejo Universidad de los Andes y Mederi; actualización de los conceptos de los planes de implantación Provenza, La Felicidad y Villa Alsacia; 1 concepto de compatibilidad en la localidad de San Cristóbal, 1 solicitud de SDHT,  25 conceptos de legalización, 3 conceptos de regularización y 33 conceptos para Caja de vivienda Popular de la Quebrada Zanjón de la Estrella. Se acompañaron los procesos de Cable Aéreo (San Cristóbal Sur y Altamira) y cicloruta Río Fucha. Se genero la resolución 3654 de 2014 “Por la cual se establece el programa de reconocimiento -BOGOTÁ CONSTRUCCIÓN SOSTENIBLE-”, y se deroga la resolución 5926 de 2011, y se realiza la primer jornada de capacitación.</t>
  </si>
  <si>
    <t xml:space="preserve">* En el marco del proyecto de conservación de páramos se han formulado veintiséis (26) proyectos para implementar acciones participativas de restauración ecológica, reconversión  productiva, gestión integral del recurso hídrico  y  gestión socio ambiental. Por otra parte a nivel Distrital se logró la firma de Acuerdo de Voluntades entre Parques Naturales y entidades del Distrito Capital (SDP, SDA,SDD,EAB) para articular acciones en el área de incidencia del PNN Sumapaz y la Localidad de Sumapaz. A nivel regional se avanzó en la estrategia de Integración Regional, con 7 Municipios del área de influencia de Chingaza, Autoridades Ambientales, Parques Naturales y Gobernación del Meta y de Cundinamarca. Para ello se firmó un preacuerdo de integración regional el cual se ratificó con la firma del Acuerdo de integración regional, suscrito entre estas entidades y la Alcaldía Mayor de Bogotá. Igualmente se avanzó en la Asociación de Municipios hacia la constitución de la Región de  Planificación y Gestión del Agua (definición con los 7 municipios de Chingaza) mediante la realización de 3 Encuentros Regionales para la constitución de dicha Asociación. 
* La RAPE Región Central se constituyó oficialmente con la suscripción del convenio y la suscripción  de los Estatutos por parte de la Junta Directiva de la RAPE  integrada por  los  cinco (5) mandatarios de las entidades territoriales que la conforman la RAPE. Como presidente de la Junta Directiva fue designado el Secretario de Planeación del departamento de Boyacá  y como Directora (E)  a la doctora Carolina Chica Directora de la DIRNI de la SDP, mientras se nombra al Director en propiedad a principios del año 2015, una vez se le trasladen los recursos que cada uno de los entes territoriales le asignó en sus respectivos presupuestos de la vigencia 2015, ya con recursos propios podrá iniciar sus actividades. Con la coordinación del Director Ejecutivo (E) y los delegados al Concejo Directivo se elaboró un Plan de Acción para la RAPE, para ejecutarse  desde  el cuarto trimestre del 2014  hasta finales del año 2015. 
* El equipo de formulación de la Evaluación Regional del Agua ha venido trabajando en la validación de algunos indicadores de la ERA para el territorio de Bogotá donde la SDA tiene competencias, es decir el perímetro urbano de Bogotá. Hasta el momento ha validado dos indicadores: Recarga Potencial y Vulnerabilidad a la contaminación, ambos para el acuífero de la ciudad. Con la información generada por la EAB-ESP y entregada a la SDA la semana del 22 al 26 de diciembre de 2014 se está trabajando en los indicadores de Evapotranspiración Real y Potencial para poder avanzar en el cálculo de otros indicadores que usan de base la medida de evapotranspiración
</t>
  </si>
  <si>
    <t xml:space="preserve">Desde la SDA se realizó una identificación de los proyectos contenidos en el portafolio del PRICC que son de compentencia de Bogotá y un proceso de priorización para la implementación de uno o dos proyectos. Teniendo en cuenta el proceso de priorización se esta trabajando en el desarrollo de una etapa de preinversión del perfil de proyecto "Armonización de acciones para el mantenimiento y mejoramiento de cuerpos y cursos de agua para la regulación hídrica y disminución de estrés hídrico que contribuyan a la adaptación al cambio climático entre Bogotá y un municipio(s) vecino(s)". </t>
  </si>
  <si>
    <t xml:space="preserve">Durante el trimestre se realizaron reuniones internas de discusión técnica, concertación y complemento a la estructura programática del Plan Distrital de Adaptación y Mitigación a la Variabilidad y el Cambio Climático, resultado de lo cual se requirió efectuar ajustes al documento del Plan. Se iniciaron reuniones de la Mesa de Trabajo de Análisis Prospectivo de Riesgos y Adaptación al Cambio Climático y de Mitigación del Cambio Climático, de la Comisión Intersectorial de Gestión de Riesgos y Cambio Climático con el IDIGER, así como reuniones con la Mesa Interinstitucional de Cambio Climático (SDA), que han permitido presentar los ajustes al Plan Distrital de Adaptación y Mitigación a la Variabilidad y el Cambio Climático y avanzar en la orientación e inicio del proceso de implementación. Se siguió trabajando en el ajuste y definición final de la Resolución por la cual se crea e implementa la Bolsa de Proyectos Ambientales que establece el Acuerdo 391 de 2009 en su artículo 3. Se llevó a cabo una reunión con la Dirección de Cambio Climático del Ministerio de Ambiente y Desarrollo Sostenible sobre los Mecanismos de Desarrollo Limpio - MDL que refiere el Acuerdo 391 de 2009, en la cual se identificaron también oportunidades de trabajo conjunto entre las dos entidades, en relación con estrategias de mitigación y adaptación al cambio climático en Bogotá. 
Se inició con la Secretaría Distrital de la Mujer (Dirección de Diseño de Políticas), la formulación de una metodología para incluir el enfoque de género en el Plan Distrital de Adaptación y Mitigación a la Variabilidad y el Cambio Climático (construido con mujeres) y para identificar medidas, proyectos y programas de acción que integren mujeres y cambio climático. </t>
  </si>
  <si>
    <t xml:space="preserve">Política Pública Distrital de Protección y Bienestar Animal – PPDPBA: En el mes de noviembre de 2014 se presentó y obtuvo el aval de la Secretaria Distrital de Ambiente respecto a la estructura programática de la Política. Se ajustaron los documentos respectivos y el proyecto de Decreto de adopción, el cual se entregó a la Dirección Legal Ambiental para los subsecuentes trámites con Alcaldía Mayor. Se dio inicio a la etapa de elaboración del Plan de Acción de la Política, consolidando la clasificación de las acciones sugeridas por los diferentes actores partícipes del proceso, a fin de depurar posibles duplicidades, ubicarlas en las líneas pertinentes y poder comenzar análisis de viabilidad en las instancias. Se efectuaron reuniones de trabajo de la Mesa interna de la SDA para la priorización de proyectos, y se socializó el estado de avance a diciembre, con todos los actores de las diferentes Mesas establecidas.Política de Ecourbanismo y Construcción Sostenible: El 25 de noviembre de 2014 se realizó el lanzamiento de la Política en el Auditorio Huitaca de la Alcaldía Mayor de Bogotá. Durante el último trimestre del año se trabajó conjuntamente con la Secretaría Distrital de Planeación y la Secretaría Distrital de Hábitat para definir las metas de resultado e impacto a las cuales ligar los proyectos definidos en el plan de acción preliminar de la Política. La versión preliminar de estas metas se llevará a un proceso de validación y ajuste con otros actores. La Política fue adoptada mediante el Decreto 566 de 2014. 
Política de Humedales: Durante el último trimestre del año se continuó avanzando en la construcción del plan de acción de la Política, teniendo en cuenta que este instrumento se requiere como elemento imprescindible para hacerle seguimiento a las acciones de la misma. Este trabajo se adelantó con la Mesa de Humedales del Consejo Consultivo de Ambiente, con la participación de la Empresa de Acueducto de Bogotá, el Jardín Botánico, el Departamento Administrativo del Espacio Público, la Secretaría de Gobierno, la Secretaría de Ambiente y la Red de Humedales del Distrito. Como resultado relevante del proceso, se cuenta con una lista de proyectos para cada una de las estrategias de la Política.
Gestión del Riesgo: Se coordinó la elaboración del Documento Técnico de Soporte (DTS) del Sistema Distrital de Drenaje Pluvial Sostenible, como soporte del Proyecto de Decreto por el cual se reglamenta este Sistema, el cual modifica el modelo actual aumentando la permeabilidad de los suelos y disminuyendo la escorrentía de las aguas lluvias. Es necesario precisar que dicha competencia se encontraba a cargo del IDIGER, con el apoyo técnico de la EAB y con el acompañamiento técnico y jurídico de la Secretaria Distrital de Ambiente.
Con fundamento en lo determinado en el DTS, se promulgó el  Decreto No. 588 de 2014: “Por medio del cual se establece el Sistema de Drenaje Pluvial Sostenible del Distrito Capital, se organizan sus instancias de dirección, coordinación y administración; se definen lineamientos para su funcionamiento y se dictan otras disposiciones”.
PAL: En las reuniones de las Comisiones Ambientales Locales- CAL se realizó  la socialización, evaluación y análisis de los proyectos de inversión ejecutados en el 2014, así como la actualización del seguimiento al Plan Ambiental Local- PAL, resultado de lo cual se consolidó un informe ejecutivo con recomendaciones para tener en cuenta en los proyectos para 2015. En el marco de la sistematización del proceso, se hizo la prueba piloto de la herramienta STORM User para el seguimiento de los PAL, se consolidaron los formularios correspondientes y se avanzó en la construcción del manual.
En el marco de los proyectos de inversión consolidada en los PAL y en el contexto de la estrategia de recuperación de los espacios del agua, se avanzó en la gestión interinstitucional para concretar la articulación de acciones e inversión 2014, para lo cual se participó con apoyo técnico en las mesas de trabajo, convocatorias en las localidades vinculadas y las entidades correspondientes (EAAB, IDIGER, CVP, SDP, Hábitat, Jardín Botanico, Aguas Bogotá, Catastro) en cuanto a disponibilidad de información, trazabilidad de compromisos, saneamiento predial y gestión social, apoyo al desarrollo de acciones conjuntas para incentivos forestales, armonización y suminstro de información necesaria entre cada localidad, entidades y la SDA. </t>
  </si>
  <si>
    <t>* Permanentemente se brindó la orientación, asesoría, acompañamiento y apoyo a las entidades participantes en el instrumento PACA Distrital, específicamente en el marco de la etapa de evaluación de los avances  y ajustes a las programaciones, para lo cual se realizaron veintitrés (23) reuniones personalizadas con las entidades participantes en el instrumento. Producto de este acompañamiento se logro que las entidades participantes realizaran ajustes a las programaciones para el seguimiento de la vigencia 2014, que se realiza en el mes de febrero del 2015.
* Con el objetivo de consolidar los avances de las metas del PACA Distrital priorizadas para el Observatorio Ambiental de Bogotá – OAB, se avanzó en la coordinación de los reportes de las metas del Instituto Distrital de Gestión de Riesgos y Cambio Climático  - IDIGER, el Instituto de Desarrollo Urbano – IDU,  Secretaría Distrital de Movilidad - SDM, Unidad Administrativa Especial de Servicios Públicos – UAESP y Jardín Botánico José Celestino Mutis – JBJCM, para lo cual se desarrollaron seis (6) reuniones con los responsables de las metas y COLNODO (Administrador OAB), en el marco de las cuales se retroalimentaron los avances de los indicadores, así como la consolidación de las hojas de vida de los mismos.
* Se apoyó la validación de la versión 3.7 de la herramienta Storm, para lo cual se desarrollaron tres (3) reuniones en el marco de las cuales se realizarón las diferentes pruebas a las aplicaciones de la misma. Igualmente se apoyó la estructuración de los reportes del PACA Distrital de la herramienta Storm, para lo cual se participó en tres (3) reuniones con el equipo de la Dirección de Planeación y Sistema de Información Ambiental – DPSIA de la SDA.
* Se apoyó la coordinación y desarrollo del recorrido a la Quebrada Aguas Calientes el día 7 de noviembre de 2014, en la cual se evidenciaron los avances de la gestión realizada en el marco de la meta del Plan de Desarrollo Bogotá Humana - Recuperación ecológica y paisajística de 57 Km de rondas y ZMPA de las microcuencas de los ríos Fucha, Salitre, Tunjuelo y Torca, que ha sido priorizada en el Plan de Acción Cuatrienal Ambiental - PACA Distrital.
* Se gestionó la diagramación del Instructivo de la herramienta Storm para las diferentes etapas del instrumentos PACA Distrital Bogotá Humana, se definió el logo para el mismo y se actualizó en la página del Observatorio Ambiental de Bogotá- OAB.
* Teniendo en cuenta la importancia y necesidad de realizar la evaluación de la gestión desarrollada por las entidades en el marco del PACA Distrital, así como la articulación de los mismos al Eje 2, se  lideraron cuatro (4) reuniones orientadas a garantizar la  coordinación entre entidades que comparten metas, así como un seguimiento conjunto al Eje 2 del Plan Distrital de Desarrollo Bogotá Humana- PDDBH y la elaboración del boletín de los logros y avances de la gestión realizada por las entidades en el marco del instrumento.
* El día 15 de octubre de 2014 se realizó la Mesa de Instrumentos de Planeación Ambiental de la CISPAER, en el marco de la cual se socializó el PACA Distrital Bogotá Humana, así como los resultados del Seguimiento (II Semestre 2012- I Semestre 2014) realizado al PACA Distrital Bogotá Humana y lineamientos para los ajustes requeridos en el marco de la Etapa de Seguimiento (II Semestre 2014I) al PACA Distrital Bogotá Humana. Por otra parte se aprobó la propuesta del boletín y de los recorridos a experiencias exitosas PACA Distrital Bogotá Humana.
* Como proceso de mejora continua, se realizó el ajuste al Procedimiento "Orientación para la Formulación de Instrumentos de Planeación" 126PM02-PR12, en el cual se enmarca el Plan de Acción Cuatrienal Ambiental - PACA Distrital.</t>
  </si>
  <si>
    <t>1. Se asistió a reunión en COLNODO para conocer la estrategia de comunicación con el fin de hacer mayor difusión de los indicadores ambientales.  Se adelantó actualización de los informes de indicadores de agua, energía y generación de residuos sólidos.
2. Se realizaron reuniones con la Corporación Ambiental Empresarial, el Ministerio de Ambiente y Desarrollo Sostenible y dependencias de la SDA, para avanzar en la construcción del Programa Distrital de Compras Verdes. Se proyectó memorando a las áreas correspondientes de la SDA solicitando aportes. Mediante talleres se orientó a las entidades en la implementación de las Compras Verdes.
3. Se realizaron actividades de orientación y respuesta a las entidades distritales en relación con el PIGA, mediante reuniones, revisión de informes, generación de documentos y formatos, capacitaciones y reuniones internas de coordinación. 
4. Se realizaron dos reuniones con la DPSIA para revisar y ajustar los respectivos formatos del Storm, según la Resolución 242 de 2014.
5. Se generó la versión definitiva del boletín PIGA 9 y de la guía para el manejo de la herramienta sistematizada STORM.  Se enviaron observaciones de los boletines 10 y 11.
6. Se participó en reuniones con la Oficina de Participación, Educación y Localidades de la SDA, referentes al comparendo ambiental y se generaron aclaraciones desde el PIGA.  Se aportó al Documento Técnico de Soporte de la actualización de la Política Distrital de Producción y Consumo Sostenible haciendo visibles a las entidades públicas. 
7. Se participó en una reunión con la Secretaría General para definir responsabilidades, talleres y demás actividades sobre el tema de Riesgos Ambientales. 
8. Se participó en la jornada de actualización de la matriz de aspectos e impactos ambientales y del PIGA de la entidad.</t>
  </si>
  <si>
    <t>En cuanto al Plan de Ordenamiento Territorial: Como estrategia la Secretaría Distrital de Ambiente establece la necesidad de adoptar “Medidas de Protección Ambiental”, en la búsqueda de consolidar la Estructura Ecológica Principal - EEP y el Sistema Distrital de Áreas Protegidas SDAP. Se avanzó en la revisión del Proyecto de Resolución  "Por la cual se adoptan medidas de protección sobre el predio El Charrascal, reconocido en las Resoluciones 475 y 621 de 2010 del ahora Ministerio de Ambiente y Desarrollo Sostenible como el sector AP-3, aledaño al Parque Ecológico Distrital de Montaña Cerro de La Conejera, y se toman otras determinaciones". Se elaboró el Documento Técnico de Soporte para la Medida de Protección del área ampliada en el Área Forestal Distrital Cerros de Suba. Con respecto al proceso de recategorización de las áreas protegidas de la localidad de Sumapaz en el desarrollo del contrato 1383 de 2013, el contratista, Consorcio Eco- Asodesam, solicitó la terminación anticipada del contrato y mediante los oficios radicados 2014EE185038 y 2014EE195033 la supervisión requirió soportes para justificar este trámite. Así mismo en reuniones realizadas los días 26 y 27 de noviembre de 2014 se elaboró un balance financiero del contrato concertado entre la SDA y el Consorcio Eco-Asodesam con base en los soportes presentados por el Consorcio. Así mismo, se suscribió el Acta de Terminación de Mutuo Acuerdo, y mediante el memorando 2014IE198439 del 28 de noviembre de 2014 dirigido a la Subdirección Contractual y a la  Dirección de Gestión Corporativa, con copia a la Dirección de Gestión Ambiental, se solicitó la liquidación anticipada de mutuo acuerdo del contrato 1383 de 2013. En este memorando se remitieron los documentos que soportaron todo el proceso, así como el balance financiero concertado con el Consorcio Eco- Asodesam. Mediante Memorando radicado  2014IE215833 del 22 de diciembre de 2014 se dio alcance al memorando radicado 2014I198439 y se remitió a la Subdirección Contractual la proyección del acta de liquidación; el PREDIS; el recibo de Dirección Distrital de Tesorería por reintegro de recursos por un valor de $12.541.920; la certificación de Bancolombia donde consta que la Cuenta Corriente No. 206-206540-57 abierta por el contratista para el Convenio no generó rendimientos financieros; y el certificado de Cámara y Comercio de los dos consorciados. Lo anterior, con el fin de suscribir el acta de liquidación y proceder a liberar los recursos no ejecutados del convenio.
De otra parte, en el marco del proceso de formulación del Plan de Manejo Ambiental del Parque Ecológico Distrital de Montaña Cerro de Torca, mediante el radicado 2014EE180277 del 29 de Octubre de 2014 se aprobó el segundo producto del contrato 1505-13 correspondiente al diagnóstico físico, biótico y socioeconómico, y mediante oficio radicado 2014EE193857 del 21 de noviembre se aprobó el tercer  producto correspondiente a la zonificación, análisis prospectivo y propuesta de delimitación. Con oficio radicado 2014EE204099 del 05 de diciembre de 2014 se aprobó el cuarto producto correspondiente a los documentos de consultoría final y obra del contrato. Con base en lo anterior, se efectuaron el segundo, tercer y cuarto pago del contrato. El 10 de diciembre de 2014 se firmó el acta de terminación del contrato. Se está en proceso de revisión y ajuste del producto final para proceder al recibo a satisfacción, liquidación del contrato y autorizar el quinto pago.</t>
  </si>
  <si>
    <t>Para el desarrollo del Modelo de Gestión Intersectorial en Salud Ambiental-MGISA, durante el tercer trimestre del 2014 se desarrollaron las siguientes actividades: 
El 20 de noviembre se realizó la presentación y aprobación del Modelo de Gestión Intersectorial de Salud Ambiental, en la sesión ordinaria de la CISPAER.  El documento de "Formulación del Modelo de Gestión Intersectorial de Salud Ambiental" fue socializado y ajustado según observaciones recibidas de la Secretaría Distrital de Salud y la SDA .
Se  dio continuidad al funcionamiento permanente de los espacios interinstitucionales e intersectoriales en salud ambiental. En este sentido se asistió el 24 de octubre a la Mesa de Salud Ambiental – CISPAER, en la cual se presentó el avance en el proceso de formulación del MGISA.  En cuanto a la Mesa Distrital de Salud Ambiental - Consejo Consultivo de Ambiente, se apoyó la realización de la sesión del 15 de noviembre, en la cual se revisaron las acciones que desde este espacio, se van a incluir en el plan de acción del Consejo Consultivo de Ambiente. La siguiente sesión se realizó el 19 de noviembre  en la cual se aprobó el ajuste del reglamento interno de la Mesa, de acuerdo a las observaciones realizadas por la Dirección Legal Ambiental.
Se coordinó una reunión en la cual participaron los gestores de salud ambiental de la SDS, los gestores locales de  la SDA y los referentes ambientales de las Alcaldías Locales, así como delegados de la SDS y la SDA. En esta reunión se revisaron los avances de los Planes de Acción Local de Salud Ambiental - PALSA, y se acordó un cronograma para la planeación de las acciones a desarrollar en el 2015.  Se asistió al relanzamiento del Observatorio Distrital de Salud Ambiental, como eje fundamental del sistema de información del MGISA.
Se realizaron dos reuniones con la Subdirección de Salud Ambiental del Ministerio de Salud y Protección Social. En la primera se socializó el proceso de formulación del Modelo, y en la segunda se acordó el trabajo conjunto para la implementación del instrumento de seguimiento a la gestión en salud ambiental, desarrollado por el Ministerio para ser implementado dentro del MGISA.
Se consolidó el seguimiento a los planes de acción de la Política Distrital de Salud Ambiental, en lo concerniente a la SDA.
En conjunto con la Secretaría Distrital de Salud, la Secretaría Distrital de Ambiente, la Organización Panamericana de la Salud, el Instituto Distrital de Gestión de Riesgos y Cambio Climático y representantes de la academia (Universidad Nacional, Universidad de Los Andes, Universidad Distrital y UDCA), se estableció una mesa técnica multiactoral, para la revisión de  varios temas de salud ambiental, entre ellos la elaboración del Protocolo de actuación ante emergencias y rutinario en el tema de calidad del aire, como parte del MGISA.</t>
  </si>
  <si>
    <t xml:space="preserve">En cuanto al Incentivo de descuento predial a la construcción sostenible, se continuó con la posibilidad de volver a presentarlo al concejo, para lo cual se establecieron reuniones que permitan en el 2015 presentarlo junto con una alternativa de manejo de disminución en cargas urbanísticas por mejores obras en aguas lluvias y grises. El proceso en la Reserva Thomas Van der Hammen quedó a la espera de los avances con la Secretaría de Planeación, para viabilizar en el 2015 los incentivos, resultado del estudio de predios ya realizado. En lo referente a Pagos por Servicios Ambientales-PSA se recibieron los resultados finales del estudio y el plan de esquema piloto donde se da prioridad a microcuencas dentro de la cuenca media del río Tunjuelo,  se espera articular acciones con la Dirección de Gestión para implementar el esquema en el 2015. En cuanto al Plan de Ascenso tecnológico y el incentivo Publicidad Exterior Visual-PEV, se realizó informe de seguimiento a la efectividad del mismo, en lo que se aportó al DTS para modificar la resolución, con miras a excluir del incentivo a los buses que utilizan gas como combustible, por ser menos eficientes en el tema energético que los híbridos y los eléctricos. Se realizó análisis de la encuesta de percepción que elaboró la Subdirección de Ecourbanismo a los sitios que utilizan aceite para frituras, con el fin de identificar potencialidades de un incentivo de reconocimiento por buen aprovechamiento y disposición de los aceites de cocina.  Esto resume que sobre la meta general a la fecha se cuenta con 3 (TRES) estudios consolidados, siendo el Primero el que realizó la Universidad Nacional, El segundo realizado por la Dirección de Planeación y Sistemas de Información Ambiental de forma directa para PEV y el tercero también realizado por esta Dirección, para el tema de Bogotá Construcción Sostenible. </t>
  </si>
  <si>
    <t>A corte del cuarto trimestre de 2014, el OAB tuvo en promedio 1440 visitas diarias, con 901 visitas en enero, 1616 en febrero , 1632 en marzo, 1615 en abril, 1962 en mayo, 1388 en junio, 1389 en julio, 1447 en agosto, 1308 en septiembre,  1371 en octubre, 1625 en noviembre y 1024 en diciembre.  Se encuentran publicados 437 indicadores disponibles en el Observatorio, con nivel de actualización de  100%. Así mismo, se adelantaron capacitaciones de administración y actualización de indicadores a  43 servidores de la SDA y del SIAC con 49,5 horas efectivas de dedicación, igualmente se adelantó el proceso de acompañamiento  y seguimiento en la actualizacion de los indicadores a 640 servidores con un 209 horas efectivas de dedicación.
Fueron atendidas 289 solicitudes de información  realizadas por la comunidad. En el modulo de documentos e investigaciones se ingresaron 215 documentos y se publicaron. Así mismo, se adelantaron  4 foros virtuales y 11 boletines, se elaboraron 340 Notas para publicación en el modulo de observatorio con la comunidad , se realizaron 91 actividades de publicacion de notas en el boletin virtual de la SDA, envio de información para la difusión en redes sociales y en la pantallas de la SDA. 163 personas registradas en el OAB.</t>
  </si>
  <si>
    <t>Se revisaron y validaron los informes mensuales del Contrato de ciencia y tecnología No 1452 de 2013, con COLNODO.</t>
  </si>
  <si>
    <t>Se dio inicio al convenio con la Universidad de los Andes, se presentó el plan de trabajo con cronograma de actividades; se elaboró el reglamento del comité técnico operativo y se designaron sus delegados.  El convenio con la Universidad de los Andes está planteado a 18 meses, de los cuales se ha avanzado durante 2 meses en desarrollo del primer producto (estudio de los antecedentes e información de las tecnologías y tipologías de SUDS existentes a nivel mundial).</t>
  </si>
  <si>
    <t xml:space="preserve">*AL final del año 2014 se contaba con los siguientes proyectos de investigación: 
INVESTIGACIÓN 1: "Diagnóstico del ecosistema seco o xerofitia andina en el borde sur de Bogotá" - formulado y  en ejecución INVESTIGACIÓN 2: “Evaluación costo efectiva de alternativas de manejo de residuos de retamo" -formulado y en ejecución. INVESTIGACIÓN 3: Evaluación de efectos e impactos en salud ambiental como consecuencia del cambio climático en las localidades Kennedy y Bosa” - Formulado  INVESTIGACIÓN 4: “Sistemas urbanos de drenaje sostenible” – Formulado y en Ejecución INVESTIGACIÓN 5: “Indicadores de cambio climático con ONU Hábitat” – Formulado y en ejecución. INVESTIGACIÓN 6 : “Catastro suelos contaminados Stuttgart” - formulado y en ejecución 
</t>
  </si>
  <si>
    <t>Los convenios con la Secretaría de Ambiente de la ciudad de Stuttgart sobre gestión de sitios contaminados, y, el de indicadores de cambio climático con ONU Hábitat, fueron firmados en el mes de diciembre de 2014, para así realizar avances a lo largo del 2015 en ambos temas, los cuales fueron priorizados en el Plan de Investigaciones en sus respectivas líneas. Se realizó el primer taller de intercambios técnicos en la ciudad de Stuttgart sobre gestión de sitios contaminados en Bogotá, para determinar los aspectos críticos y necesidades precisas en términos de la definición conceptual de la investigación y su respectiva aplicación en la ciudad de Bogotá, que redundará en una norma de suelos contaminados, y la generación de capacidades en la aplicación de tecnologías in-situ y ex-situ de remediación de suelos, entre otros aspectos claves para el desarrollo de un catastro de suelos contaminados para Bogotá.  El convenio con la Universidad del Bosque quedó aplazado para el año 2015, dado que el calendario de contratación de la Universidad no coincidió con la pre-aprobación dada por el comité de contratación a noviembre de 2014, se espera realizarlo en 2015. Se adelantaron gestiones a través del ente de cooperación alemán ENGAGEMENT GLOBAL, para la realización de una alianza por el clima, que permita desarrollar un plan de acción conjunto, formular y poner en marcha proyectos prioritarios de adaptación y mitigación con la ciudad de Düsseldorf, Alemania. Esta deberá ser formalizada en febrero de 2015, y puesta en marcha en marzo del mismo año.De igual forma, se adelantaron contactos con la ciudad de México, DF y la embajada sueca, para facilitar intercambios técnicos en temas de interés común, como lo son el modelo de calidad del aire (alertas tempranas+black carbón), el Plan de Ascenso Tecnológico (PAT), y, el Sistema Integrado de Transporte Público (SITP), con el fin de viabilizar visitas de intercambios en el primer trimestre del 2015 que permitan generar conocimiento prioritario para la ciudad según las líneas prioritarias de investigación. De igual forma, se reiteran como formulados y en ejecución ambos proyectos de:  1.“Diagnóstico del ecosistema seco o xerofita andina en el borde sur de Bogotá", y, 2. "Evaluación costo efectiva de alternativas de manejo de residuos de retamo":  en desarrollo por el Jardín Botánico- JBB y la Secretaría Distrital de Ambiente.</t>
  </si>
  <si>
    <t xml:space="preserve">Se realizaron reuniones de la CISPAER y de la Mesa de Ruralidad de la CISPAER donde se coordinó el trabajo interinstitucional; se concertaron acciones relacionadas con la implementación de un modelo de ocupación Urbana tipo “Ecobarrio”; se Socializó el Proyecto de Mejoramiento del Hábitat Rural; se hizo la presentación del Plan Distrital de Adaptación y Mitigación a la Variabilidad y al Cambio Climático y su Plan de Acción; así como del Modelo de Gestión Intersectorial en Salud Ambiental del Distrito Capital.  En la Mesa de Ruralidad se presentó el compilado del presupuesto de inversión de la Política Pública de Ruralidad; la normatividad por Parques Nacionales Naturales; la intervención en el área rural de la Secretaría Distrital de Integración Social  y el Manejo Integral de Residuos Sólidos Zona rural de Bogotá (UAESP).   Lo anterior como apoyo para el fortalecimiento de la coordinación interinstitucional a través de la Comisión Intersectorial CISPAER  y la articulación del eje 2 del Plan Distrital de Desarrollo. 
</t>
  </si>
  <si>
    <t xml:space="preserve">Elaboración de los reglamentos internos de las instancias creadas en el marco del Sistema Distrital de Gestión de Riesgos y Cambio Climático (Consejo Distrital; Consejo Consultivo; Comisión Intersectorial).   De las anteriores instancias, la última ya cuenta con reglamento aprobado, mientras que las otras han estado en proceso de revisión y concertación entre la SDA y el IDIGER.   En cuanto al ámbito local, se trabajó coordinadamente con el IDIGER para la conformación de los Consejos Locales de Gestión de Riesgos y Cambio Climático (anteriores CLE), proceso que concluyó en diciembre de 2014. Por otro lado, se inició el proceso de revisión de las instancias distritales en las que la SDA tiene asiento, con el fin de afianzar la participación de la entidad a través de las diferentes áreas internas.Se trabajó de manera coordinada con la Dirección Legal con el fin de determinar el alcance y vigencia del Consejo Ambiental Distrital, producto de lo cual se determinó que sus funciones están subsumidas por el actual Consejo Consultivo de Ambiente.   Ajuste y versiones finales de los proyectos de Decreto de adopción de la Política de Protección y Bienestar Animal (haciendo énfasis a la etapa de implementación a través de las instancias), así como el relacionado con la reglamentación de la figura de Gestor Ambiental de las entidades distritales.
</t>
  </si>
  <si>
    <t>Durante el cuarto trimestre se vincularon 162 empresas al programa de gestión ambiental empresarial, completando 425  empresas durante el 2014.</t>
  </si>
  <si>
    <t>Durante el semestre se hizo seguimiento a las empresas de nivel III y las inscritas en el primer semestre del nivel 1. Corresponde a 529 empresas y superando lo propuesto. Quedando un total de 626 empresas con seguimiento.</t>
  </si>
  <si>
    <t xml:space="preserve">En este periodo se consolidó la propuesta preliminar del Plan de Acción de la Política Pública de Ecourbanismo y Construcción Sostenible, la cual tiene como soporte y herramienta metodológica el ejercicio de cadena de valor realizado para 39 proyectos-base, que deben ser socializados con las demás entidades distritales para concertar su ejecución. En este ejercicio de cadena de valor, definido como el esquema lógico que sintetiza la manera en que se producen lo resultados y se genera valor, se establecieron las actividades requeridas, indicadores, metas, fuentes de verificación, entidades responsables para cada uno de los procesos, productos de gestión y resultados de mediano y largo plazo proyectados en la definición de cada proyecto.Adicionalmente, se realizó ejercicio de priorización de los proyectos  para definir la temporalidad de inicio de cada proyecto (Corto, mediano y largo plazo), aplicando una metodología de Análisis Multicriterio  del documento “Metodologías e instrumentos para la formulación, evaluación y monitoreo de programas sociales”.
A partir de los 9 componentes y 27 lineamientos de prácticas de urbanismo y construcción sostenibles previamente definidos, se elaboraron 70 indicadores de resultado, los cuales han sido priorizados en 30 indicadores de acuerdo a criterios como su relevancia sobre las problemáticas que debe atender la política en la ciudad, la disponibilidad de información y su relación con los proyectos inicialmente propuestos. Esta actividad está en proceso de depuración y retroalimentación, para efectos de soportar la proyección de las metas de la política. </t>
  </si>
  <si>
    <t>Se genero la Resolución 3654 de 2014 “Por la cual se establece el programa de reconocimiento -BOGOTÁ CONSTRUCCIÓN SOSTENIBLE-”, y se deroga la Resolución 5926 de 2011, y se realiza la primer jornada de capacitación.</t>
  </si>
  <si>
    <t xml:space="preserve">La RAPE Región Central se constituyó oficialmente con la suscripción del convenio y la suscripción  de los Estatutos por parte de la Junta Directiva de la RAPE  integrada por  los  cinco (5) mandatarios de las entidades territoriales que la conforman la RAPE. Como presidente de la Junta Directiva fue designado el Secretario de Planeación del departamento de Boyacá  y como Directora (E)  a la doctora Carolina Chica Directora de la DIRNI de la SDP, mientras se nombra al Director en propiedad a principios del año 2015 , una vez se le trasladen los recursos que cada uno de los entes territoriales le asignó en sus respectivos presupuestos de la vigencia 2015 , ya con recursos propios podrá iniciar sus actividades. Con la coordinación del Director Ejecutivo (E) y los delegados al Consejo Directivo se elaboró un Plan de Acción para la RAPE , para ejecutarse  desde  el cuarto trimestre del 2014  hasta finales del año 2015. 
</t>
  </si>
  <si>
    <t>En el marco del proyecto de conservación de páramos se han formulado veintiséis (26) proyectos para implementar acciones participativas de restauración ecológica, reconversión  productiva, gestión integral del recurso hídrico  y  gestión socioambiental. Por otra parte a nivel Distrital se logró la firma de Acuerdo de Voluntades entre Parques Naturales y entidades del Distrito Capital (SDP,SDA,SDD,EAB) para articular acciones en el área de incidencia del PNN Sumapaz y la Localidad de Sumapaz. A nivel regional se avanzó en la estrategia de Integración Regional, con 7 Municipios del área de influencia de Chingaza, Autoridades Ambientales, Parques Naturales y Gobernación del Meta y de Cundinamarca. Para ello se firmó un preacuerdo de integración regional el cual se ratificó con la firma del Acuerdo de integración regional, suscrito entre estas entidades y la Alcaldía Mayor de Bogotá. Igualmente se avanzó en la Asociación de Municipios hacia la constitución de la Región de  Planificación y Gestión del Agua (definición con los 7 municipios de Chingaza) mediante la realización de 3 Encuentros Regionales para la constitución de dicha Asociación. 
El equipo de formulación de la Evaluación Regional del Agua- ERA  ha venido trabajando en la validación de algunos indicadores para el territorio de Bogotá donde la SDA tiene competencias, es decir el perímetro urbano de Bogotá. Hasta el momento ha validado dos indicadores: Recarga Potencial y Vulnerabilidad a la contaminación, ambos para el acuífero de la ciudad. Con la información generada por la EAB-ESP y entregada a la SDA la semana del 22 al 26 de diciembre de 2014 se está trabajando en los indicadores de Evapotranspiración Real y Potencial para poder avanzar en el cálculo de otros indicadores que usan de base la medida de evapotranspiración.</t>
  </si>
  <si>
    <r>
      <t xml:space="preserve">7, OBSERVACIONES AVANCE TRIMESTRE </t>
    </r>
    <r>
      <rPr>
        <b/>
        <u/>
        <sz val="10"/>
        <rFont val="Arial"/>
        <family val="2"/>
      </rPr>
      <t>4</t>
    </r>
    <r>
      <rPr>
        <b/>
        <sz val="10"/>
        <rFont val="Arial"/>
        <family val="2"/>
      </rPr>
      <t xml:space="preserve"> DE </t>
    </r>
    <r>
      <rPr>
        <b/>
        <u/>
        <sz val="10"/>
        <rFont val="Arial"/>
        <family val="2"/>
      </rPr>
      <t>2014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</si>
</sst>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240A]\ #,##0"/>
    <numFmt numFmtId="171" formatCode="_([$$-240A]\ * #,##0_);_([$$-240A]\ * \(#,##0\);_([$$-240A]\ * &quot;-&quot;??_);_(@_)"/>
    <numFmt numFmtId="172" formatCode="_ * #,##0_ ;_ * \-#,##0_ ;_ * &quot;-&quot;??_ ;_ @_ "/>
    <numFmt numFmtId="173" formatCode="_(&quot;$&quot;* #,##0.00_);_(&quot;$&quot;* \(#,##0.00\);_(&quot;$&quot;* &quot;-&quot;??_);_(@_)"/>
    <numFmt numFmtId="174" formatCode="_(&quot;$&quot;* #,##0_);_(&quot;$&quot;* \(#,##0\);_(&quot;$&quot;* &quot;-&quot;??_);_(@_)"/>
    <numFmt numFmtId="175" formatCode="_-* #,##0\ _€_-;\-* #,##0\ _€_-;_-* &quot;-&quot;??\ _€_-;_-@_-"/>
    <numFmt numFmtId="176" formatCode="_(* #,##0_);_(* \(#,##0\);_(* &quot;-&quot;??_);_(@_)"/>
    <numFmt numFmtId="177" formatCode="_([$$-240A]\ * #,##0.000_);_([$$-240A]\ * \(#,##0.000\);_([$$-240A]\ * &quot;-&quot;??_);_(@_)"/>
    <numFmt numFmtId="178" formatCode="0.0%"/>
    <numFmt numFmtId="179" formatCode="_-* #,##0\ &quot;€&quot;_-;\-* #,##0\ &quot;€&quot;_-;_-* &quot;-&quot;??\ &quot;€&quot;_-;_-@_-"/>
    <numFmt numFmtId="180" formatCode="#,##0.0"/>
    <numFmt numFmtId="181" formatCode="[$$-240A]\ #,##0.00"/>
  </numFmts>
  <fonts count="45"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0"/>
      <name val="Tahoma"/>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9"/>
      <color theme="1"/>
      <name val="Calibri"/>
      <family val="2"/>
      <scheme val="minor"/>
    </font>
    <font>
      <sz val="9"/>
      <name val="Calibri"/>
      <family val="2"/>
      <scheme val="minor"/>
    </font>
    <font>
      <sz val="10"/>
      <name val="Calibri"/>
      <family val="2"/>
      <scheme val="minor"/>
    </font>
    <font>
      <sz val="14"/>
      <name val="Calibri"/>
      <family val="2"/>
    </font>
    <font>
      <b/>
      <sz val="11"/>
      <color indexed="8"/>
      <name val="Arial"/>
      <family val="2"/>
    </font>
    <font>
      <b/>
      <sz val="10"/>
      <color indexed="8"/>
      <name val="Arial"/>
      <family val="2"/>
    </font>
    <font>
      <sz val="11"/>
      <color theme="1"/>
      <name val="Arial Narrow"/>
      <family val="2"/>
    </font>
    <font>
      <sz val="12"/>
      <color theme="1"/>
      <name val="Arial"/>
      <family val="2"/>
    </font>
    <font>
      <sz val="10"/>
      <color theme="1"/>
      <name val="Arial"/>
      <family val="2"/>
    </font>
    <font>
      <b/>
      <u/>
      <sz val="10"/>
      <name val="Arial"/>
      <family val="2"/>
    </font>
    <font>
      <sz val="10"/>
      <color indexed="8"/>
      <name val="Arial"/>
      <family val="2"/>
    </font>
    <font>
      <sz val="11"/>
      <name val="Calibri"/>
      <family val="2"/>
      <scheme val="minor"/>
    </font>
    <font>
      <sz val="10"/>
      <color rgb="FFFF0000"/>
      <name val="Arial"/>
      <family val="2"/>
    </font>
    <font>
      <sz val="9"/>
      <color theme="1"/>
      <name val="Arial"/>
      <family val="2"/>
    </font>
    <font>
      <b/>
      <sz val="11"/>
      <name val="Calibri"/>
      <family val="2"/>
      <scheme val="minor"/>
    </font>
    <font>
      <b/>
      <sz val="12"/>
      <color theme="1"/>
      <name val="Arial"/>
      <family val="2"/>
    </font>
    <font>
      <sz val="11"/>
      <color indexed="8"/>
      <name val="Arial"/>
      <family val="2"/>
    </font>
  </fonts>
  <fills count="12">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7BB8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9CD35F"/>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theme="1"/>
      </top>
      <bottom style="medium">
        <color indexed="64"/>
      </bottom>
      <diagonal/>
    </border>
    <border>
      <left style="thin">
        <color indexed="64"/>
      </left>
      <right style="medium">
        <color indexed="64"/>
      </right>
      <top style="medium">
        <color theme="1"/>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diagonal/>
    </border>
  </borders>
  <cellStyleXfs count="24">
    <xf numFmtId="0" fontId="0" fillId="0" borderId="0"/>
    <xf numFmtId="169" fontId="10" fillId="0" borderId="0" applyFont="0" applyFill="0" applyBorder="0" applyAlignment="0" applyProtection="0"/>
    <xf numFmtId="169" fontId="4" fillId="0" borderId="0" applyFont="0" applyFill="0" applyBorder="0" applyAlignment="0" applyProtection="0"/>
    <xf numFmtId="167" fontId="7" fillId="0" borderId="0" applyFont="0" applyFill="0" applyBorder="0" applyAlignment="0" applyProtection="0"/>
    <xf numFmtId="165" fontId="24"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7"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2" fontId="4" fillId="0" borderId="0" applyFont="0" applyFill="0" applyBorder="0" applyAlignment="0" applyProtection="0"/>
    <xf numFmtId="164" fontId="24" fillId="0" borderId="0" applyFont="0" applyFill="0" applyBorder="0" applyAlignment="0" applyProtection="0"/>
    <xf numFmtId="173" fontId="14"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9" fontId="7"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cellStyleXfs>
  <cellXfs count="747">
    <xf numFmtId="0" fontId="0" fillId="0" borderId="0" xfId="0"/>
    <xf numFmtId="0" fontId="0" fillId="0" borderId="0" xfId="0" applyFill="1"/>
    <xf numFmtId="0" fontId="5" fillId="0" borderId="0" xfId="16" applyFont="1" applyBorder="1" applyAlignment="1">
      <alignment vertical="center"/>
    </xf>
    <xf numFmtId="0" fontId="8" fillId="0" borderId="0" xfId="0" applyFont="1"/>
    <xf numFmtId="0" fontId="0" fillId="4" borderId="0" xfId="0" applyFill="1"/>
    <xf numFmtId="0" fontId="0" fillId="0" borderId="0" xfId="0" applyFill="1" applyAlignment="1">
      <alignment horizontal="center" vertical="center"/>
    </xf>
    <xf numFmtId="0" fontId="25"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3" fillId="2" borderId="0" xfId="16" applyFont="1" applyFill="1" applyAlignment="1">
      <alignment vertical="center"/>
    </xf>
    <xf numFmtId="0" fontId="13" fillId="0" borderId="0" xfId="16" applyFont="1" applyAlignment="1">
      <alignment vertical="center"/>
    </xf>
    <xf numFmtId="0" fontId="26" fillId="4" borderId="0" xfId="0" applyFont="1" applyFill="1" applyBorder="1" applyAlignment="1">
      <alignment horizontal="center" vertical="center" wrapText="1"/>
    </xf>
    <xf numFmtId="0" fontId="27" fillId="4" borderId="0" xfId="0" applyFont="1" applyFill="1" applyBorder="1" applyAlignment="1">
      <alignment horizontal="center" vertical="center" wrapText="1"/>
    </xf>
    <xf numFmtId="10" fontId="27" fillId="4" borderId="0" xfId="16" applyNumberFormat="1" applyFont="1" applyFill="1" applyBorder="1" applyAlignment="1">
      <alignment horizontal="center" vertical="center"/>
    </xf>
    <xf numFmtId="10" fontId="4" fillId="2" borderId="0" xfId="16" applyNumberFormat="1" applyFill="1" applyAlignment="1">
      <alignment vertical="center"/>
    </xf>
    <xf numFmtId="0" fontId="0" fillId="4" borderId="0" xfId="0" applyFill="1" applyAlignment="1">
      <alignment horizontal="center"/>
    </xf>
    <xf numFmtId="0" fontId="8" fillId="0" borderId="1" xfId="0" applyFont="1" applyBorder="1" applyAlignment="1">
      <alignment horizontal="center" vertical="center"/>
    </xf>
    <xf numFmtId="0" fontId="0" fillId="0" borderId="0" xfId="0" applyFill="1" applyAlignment="1">
      <alignment horizontal="center"/>
    </xf>
    <xf numFmtId="0" fontId="4" fillId="0" borderId="0" xfId="16" applyFill="1" applyAlignment="1">
      <alignment horizontal="left" vertical="center"/>
    </xf>
    <xf numFmtId="0" fontId="26" fillId="4" borderId="0" xfId="0" applyFont="1" applyFill="1" applyBorder="1" applyAlignment="1">
      <alignment horizontal="left" vertical="center" wrapText="1"/>
    </xf>
    <xf numFmtId="0" fontId="4" fillId="2" borderId="0" xfId="16" applyFill="1" applyAlignment="1">
      <alignment horizontal="left" vertical="center"/>
    </xf>
    <xf numFmtId="0" fontId="4" fillId="0" borderId="0" xfId="16" applyAlignment="1">
      <alignment horizontal="left" vertical="center"/>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13" fillId="0" borderId="0" xfId="0" applyFont="1" applyFill="1"/>
    <xf numFmtId="175" fontId="0" fillId="0" borderId="0" xfId="0" applyNumberFormat="1" applyFill="1" applyAlignment="1">
      <alignment horizontal="center"/>
    </xf>
    <xf numFmtId="3" fontId="19" fillId="0" borderId="3" xfId="0" applyNumberFormat="1" applyFont="1" applyFill="1" applyBorder="1" applyAlignment="1">
      <alignment horizontal="center" vertical="center" wrapText="1"/>
    </xf>
    <xf numFmtId="0" fontId="8" fillId="4" borderId="1" xfId="0"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3" fontId="19" fillId="4" borderId="3" xfId="0" applyNumberFormat="1" applyFont="1" applyFill="1" applyBorder="1" applyAlignment="1">
      <alignment horizontal="center" vertical="center" wrapText="1"/>
    </xf>
    <xf numFmtId="3" fontId="19" fillId="4" borderId="1" xfId="10" applyNumberFormat="1" applyFont="1" applyFill="1" applyBorder="1" applyAlignment="1">
      <alignment horizontal="center" vertical="center" wrapText="1"/>
    </xf>
    <xf numFmtId="171" fontId="20" fillId="4" borderId="1" xfId="0" applyNumberFormat="1" applyFont="1" applyFill="1" applyBorder="1" applyAlignment="1">
      <alignment horizontal="right" vertical="center"/>
    </xf>
    <xf numFmtId="3" fontId="19" fillId="4" borderId="5" xfId="10" applyNumberFormat="1" applyFont="1" applyFill="1" applyBorder="1" applyAlignment="1">
      <alignment horizontal="center" vertical="center" wrapText="1"/>
    </xf>
    <xf numFmtId="0" fontId="2" fillId="5" borderId="1" xfId="16" applyFont="1" applyFill="1" applyBorder="1" applyAlignment="1">
      <alignment horizontal="left" vertical="center" wrapText="1"/>
    </xf>
    <xf numFmtId="0" fontId="0" fillId="0" borderId="31" xfId="0" applyFill="1" applyBorder="1"/>
    <xf numFmtId="0" fontId="0" fillId="0" borderId="32" xfId="0" applyFill="1" applyBorder="1"/>
    <xf numFmtId="0" fontId="34" fillId="0" borderId="0" xfId="0" applyFont="1" applyFill="1" applyAlignment="1">
      <alignment horizontal="center" vertical="center"/>
    </xf>
    <xf numFmtId="0" fontId="5" fillId="4" borderId="29" xfId="0" applyFont="1" applyFill="1" applyBorder="1" applyAlignment="1">
      <alignment vertical="top" wrapText="1"/>
    </xf>
    <xf numFmtId="0" fontId="5" fillId="4" borderId="0" xfId="0" applyFont="1" applyFill="1" applyBorder="1" applyAlignment="1">
      <alignment vertical="top" wrapText="1"/>
    </xf>
    <xf numFmtId="0" fontId="5" fillId="4" borderId="0" xfId="0" applyFont="1" applyFill="1" applyBorder="1" applyAlignment="1">
      <alignment horizontal="center" vertical="center" wrapText="1"/>
    </xf>
    <xf numFmtId="0" fontId="35" fillId="4" borderId="29" xfId="0" applyFont="1" applyFill="1" applyBorder="1"/>
    <xf numFmtId="0" fontId="35" fillId="4" borderId="0" xfId="0" applyFont="1" applyFill="1" applyBorder="1"/>
    <xf numFmtId="0" fontId="35" fillId="4" borderId="0" xfId="0" applyFont="1" applyFill="1" applyBorder="1" applyAlignment="1">
      <alignment horizontal="center"/>
    </xf>
    <xf numFmtId="0" fontId="35" fillId="4" borderId="30" xfId="0" applyFont="1" applyFill="1" applyBorder="1"/>
    <xf numFmtId="0" fontId="18" fillId="6" borderId="1" xfId="0" applyFont="1" applyFill="1" applyBorder="1" applyAlignment="1" applyProtection="1">
      <alignment horizontal="left" vertical="center" wrapText="1"/>
      <protection locked="0"/>
    </xf>
    <xf numFmtId="0" fontId="18" fillId="6" borderId="2" xfId="0" applyFont="1" applyFill="1" applyBorder="1" applyAlignment="1" applyProtection="1">
      <alignment horizontal="left" vertical="center" wrapText="1"/>
      <protection locked="0"/>
    </xf>
    <xf numFmtId="0" fontId="18" fillId="6" borderId="4" xfId="0" applyFont="1" applyFill="1" applyBorder="1" applyAlignment="1" applyProtection="1">
      <alignment horizontal="left" vertical="center" wrapText="1"/>
      <protection locked="0"/>
    </xf>
    <xf numFmtId="0" fontId="18" fillId="6" borderId="5" xfId="0" applyFont="1" applyFill="1" applyBorder="1" applyAlignment="1" applyProtection="1">
      <alignment horizontal="left" vertical="center" wrapText="1"/>
      <protection locked="0"/>
    </xf>
    <xf numFmtId="10" fontId="29" fillId="6" borderId="0" xfId="21" applyNumberFormat="1" applyFont="1" applyFill="1" applyBorder="1" applyAlignment="1"/>
    <xf numFmtId="0" fontId="29" fillId="6" borderId="0" xfId="0" applyFont="1" applyFill="1" applyBorder="1" applyAlignment="1"/>
    <xf numFmtId="0" fontId="30" fillId="6" borderId="0" xfId="0" applyFont="1" applyFill="1" applyBorder="1" applyAlignment="1"/>
    <xf numFmtId="3" fontId="19" fillId="4" borderId="5" xfId="0" applyNumberFormat="1"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8" fillId="0" borderId="25" xfId="0" applyFont="1" applyBorder="1" applyAlignment="1">
      <alignment horizontal="center" vertical="center"/>
    </xf>
    <xf numFmtId="0" fontId="8" fillId="0" borderId="25" xfId="0" applyFont="1" applyBorder="1" applyAlignment="1">
      <alignment horizontal="center" vertical="center" wrapText="1"/>
    </xf>
    <xf numFmtId="175" fontId="8" fillId="0" borderId="25" xfId="3" applyNumberFormat="1" applyFont="1" applyBorder="1" applyAlignment="1">
      <alignment vertical="center"/>
    </xf>
    <xf numFmtId="175" fontId="8" fillId="0" borderId="25" xfId="3" applyNumberFormat="1" applyFont="1" applyBorder="1" applyAlignment="1">
      <alignment horizontal="left" vertical="center"/>
    </xf>
    <xf numFmtId="0" fontId="30" fillId="6" borderId="30" xfId="0" applyFont="1" applyFill="1" applyBorder="1" applyAlignment="1"/>
    <xf numFmtId="3" fontId="21" fillId="3" borderId="4" xfId="0" applyNumberFormat="1" applyFont="1" applyFill="1" applyBorder="1" applyAlignment="1">
      <alignment horizontal="center" vertical="center" wrapText="1"/>
    </xf>
    <xf numFmtId="0" fontId="29" fillId="6" borderId="32" xfId="0" applyFont="1" applyFill="1" applyBorder="1" applyAlignment="1"/>
    <xf numFmtId="0" fontId="30" fillId="6" borderId="32" xfId="0" applyFont="1" applyFill="1" applyBorder="1" applyAlignment="1"/>
    <xf numFmtId="0" fontId="12" fillId="6" borderId="49" xfId="0" applyFont="1" applyFill="1" applyBorder="1" applyAlignment="1">
      <alignment horizontal="right"/>
    </xf>
    <xf numFmtId="0" fontId="2" fillId="5" borderId="4" xfId="16" applyFont="1" applyFill="1" applyBorder="1" applyAlignment="1">
      <alignment horizontal="left" vertical="center" wrapText="1"/>
    </xf>
    <xf numFmtId="0" fontId="17" fillId="5" borderId="4" xfId="16" applyFont="1" applyFill="1" applyBorder="1" applyAlignment="1">
      <alignment horizontal="center" vertical="center" textRotation="180" wrapText="1"/>
    </xf>
    <xf numFmtId="10" fontId="4" fillId="5" borderId="4" xfId="16" applyNumberFormat="1" applyFont="1" applyFill="1" applyBorder="1" applyAlignment="1">
      <alignment horizontal="center" vertical="center" wrapText="1"/>
    </xf>
    <xf numFmtId="0" fontId="2" fillId="5" borderId="4" xfId="16" applyFont="1" applyFill="1" applyBorder="1" applyAlignment="1">
      <alignment horizontal="center" vertical="center" wrapText="1"/>
    </xf>
    <xf numFmtId="0" fontId="2" fillId="5" borderId="53" xfId="16" applyFont="1" applyFill="1" applyBorder="1" applyAlignment="1">
      <alignment horizontal="center" vertical="center" wrapText="1"/>
    </xf>
    <xf numFmtId="10" fontId="12" fillId="4" borderId="0" xfId="16" applyNumberFormat="1" applyFont="1" applyFill="1" applyBorder="1" applyAlignment="1">
      <alignment horizontal="center" vertical="center"/>
    </xf>
    <xf numFmtId="0" fontId="5" fillId="6" borderId="2" xfId="0" applyFont="1" applyFill="1" applyBorder="1" applyAlignment="1">
      <alignment horizontal="center" vertical="center" wrapText="1"/>
    </xf>
    <xf numFmtId="10" fontId="8" fillId="0" borderId="1" xfId="21" applyNumberFormat="1" applyFont="1" applyBorder="1" applyAlignment="1">
      <alignment vertical="center"/>
    </xf>
    <xf numFmtId="10" fontId="28" fillId="4" borderId="1" xfId="23" applyNumberFormat="1" applyFont="1" applyFill="1" applyBorder="1" applyAlignment="1">
      <alignment horizontal="center" vertical="center"/>
    </xf>
    <xf numFmtId="10" fontId="2" fillId="5" borderId="44" xfId="16" applyNumberFormat="1" applyFont="1" applyFill="1" applyBorder="1" applyAlignment="1">
      <alignment horizontal="center" vertical="center" wrapText="1"/>
    </xf>
    <xf numFmtId="9" fontId="2" fillId="5" borderId="52" xfId="21" applyFont="1" applyFill="1" applyBorder="1" applyAlignment="1">
      <alignment horizontal="center" vertical="center" wrapText="1"/>
    </xf>
    <xf numFmtId="0" fontId="5" fillId="6" borderId="2" xfId="0" applyFont="1" applyFill="1" applyBorder="1" applyAlignment="1">
      <alignment horizontal="center" vertical="center" wrapText="1"/>
    </xf>
    <xf numFmtId="0" fontId="8" fillId="0" borderId="54" xfId="0" applyFont="1" applyBorder="1" applyAlignment="1">
      <alignment horizontal="center" vertical="center"/>
    </xf>
    <xf numFmtId="0" fontId="8" fillId="0" borderId="5" xfId="0" applyFont="1" applyBorder="1" applyAlignment="1">
      <alignment horizontal="center" vertical="center" wrapText="1"/>
    </xf>
    <xf numFmtId="167" fontId="8" fillId="0" borderId="25" xfId="3" applyNumberFormat="1" applyFont="1" applyBorder="1" applyAlignment="1">
      <alignment vertical="center"/>
    </xf>
    <xf numFmtId="0" fontId="8" fillId="0" borderId="5" xfId="0" applyFont="1" applyBorder="1" applyAlignment="1">
      <alignment horizontal="center" vertical="center"/>
    </xf>
    <xf numFmtId="0" fontId="8" fillId="0" borderId="0" xfId="0" applyFont="1" applyAlignment="1">
      <alignment horizontal="center" vertical="center"/>
    </xf>
    <xf numFmtId="175" fontId="8" fillId="0" borderId="1" xfId="3" applyNumberFormat="1" applyFont="1" applyBorder="1" applyAlignment="1">
      <alignment vertical="center"/>
    </xf>
    <xf numFmtId="175" fontId="8" fillId="0" borderId="1" xfId="3" applyNumberFormat="1" applyFont="1" applyBorder="1" applyAlignment="1">
      <alignment horizontal="left" vertical="center"/>
    </xf>
    <xf numFmtId="167" fontId="8" fillId="0" borderId="1" xfId="3" applyNumberFormat="1" applyFont="1" applyBorder="1" applyAlignment="1">
      <alignment vertical="center"/>
    </xf>
    <xf numFmtId="0" fontId="8" fillId="7" borderId="1" xfId="0" applyFont="1" applyFill="1" applyBorder="1" applyAlignment="1">
      <alignment horizontal="center" vertical="center"/>
    </xf>
    <xf numFmtId="4" fontId="19" fillId="0" borderId="3" xfId="0" applyNumberFormat="1" applyFont="1" applyFill="1" applyBorder="1" applyAlignment="1">
      <alignment horizontal="center" vertical="center" wrapText="1"/>
    </xf>
    <xf numFmtId="10" fontId="4" fillId="10" borderId="3" xfId="0" applyNumberFormat="1" applyFont="1" applyFill="1" applyBorder="1" applyAlignment="1">
      <alignment horizontal="center" vertical="center"/>
    </xf>
    <xf numFmtId="0" fontId="4" fillId="2" borderId="0" xfId="16" applyFont="1" applyFill="1" applyAlignment="1">
      <alignment vertical="center"/>
    </xf>
    <xf numFmtId="10" fontId="4" fillId="10" borderId="5" xfId="0" applyNumberFormat="1" applyFont="1" applyFill="1" applyBorder="1" applyAlignment="1">
      <alignment horizontal="center" vertical="center"/>
    </xf>
    <xf numFmtId="0" fontId="2" fillId="0" borderId="1" xfId="0" applyFont="1" applyBorder="1" applyAlignment="1" applyProtection="1">
      <alignment horizontal="center" vertical="center" wrapText="1"/>
      <protection locked="0"/>
    </xf>
    <xf numFmtId="0" fontId="4" fillId="0" borderId="0" xfId="16" applyFont="1" applyAlignment="1">
      <alignment vertical="center"/>
    </xf>
    <xf numFmtId="0" fontId="2" fillId="0" borderId="3" xfId="0" applyFont="1" applyBorder="1" applyAlignment="1" applyProtection="1">
      <alignment horizontal="center" vertical="center" wrapText="1"/>
      <protection locked="0"/>
    </xf>
    <xf numFmtId="10" fontId="4" fillId="10" borderId="1" xfId="0" applyNumberFormat="1" applyFont="1" applyFill="1" applyBorder="1" applyAlignment="1">
      <alignment horizontal="center" vertical="center"/>
    </xf>
    <xf numFmtId="0" fontId="2" fillId="0" borderId="4" xfId="0" applyFont="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10" fontId="4" fillId="0" borderId="4" xfId="0" applyNumberFormat="1" applyFont="1" applyFill="1" applyBorder="1" applyAlignment="1">
      <alignment horizontal="center" vertical="center"/>
    </xf>
    <xf numFmtId="10" fontId="4" fillId="0" borderId="2" xfId="0" applyNumberFormat="1" applyFont="1" applyFill="1" applyBorder="1" applyAlignment="1">
      <alignment horizontal="center" vertical="center"/>
    </xf>
    <xf numFmtId="4" fontId="19" fillId="4" borderId="1" xfId="10" applyNumberFormat="1" applyFont="1" applyFill="1" applyBorder="1" applyAlignment="1">
      <alignment horizontal="center" vertical="center" wrapText="1"/>
    </xf>
    <xf numFmtId="0" fontId="21" fillId="3" borderId="4" xfId="0" applyNumberFormat="1" applyFont="1" applyFill="1" applyBorder="1" applyAlignment="1">
      <alignment horizontal="center" vertical="center" wrapText="1"/>
    </xf>
    <xf numFmtId="4" fontId="19" fillId="4" borderId="5" xfId="0" applyNumberFormat="1" applyFont="1" applyFill="1" applyBorder="1" applyAlignment="1">
      <alignment horizontal="center" vertical="center" wrapText="1"/>
    </xf>
    <xf numFmtId="4" fontId="19" fillId="4" borderId="3" xfId="0" applyNumberFormat="1" applyFont="1" applyFill="1" applyBorder="1" applyAlignment="1">
      <alignment horizontal="center" vertical="center" wrapText="1"/>
    </xf>
    <xf numFmtId="178" fontId="19" fillId="0" borderId="3" xfId="21" applyNumberFormat="1" applyFont="1" applyFill="1" applyBorder="1" applyAlignment="1">
      <alignment horizontal="center" vertical="center" wrapText="1"/>
    </xf>
    <xf numFmtId="9" fontId="19" fillId="4" borderId="1" xfId="21" applyFont="1" applyFill="1" applyBorder="1" applyAlignment="1">
      <alignment horizontal="center" vertical="center" wrapText="1"/>
    </xf>
    <xf numFmtId="3" fontId="0" fillId="0" borderId="0" xfId="0" applyNumberFormat="1" applyFill="1" applyAlignment="1">
      <alignment horizontal="center" vertical="center"/>
    </xf>
    <xf numFmtId="0" fontId="2" fillId="0" borderId="5"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175" fontId="41" fillId="0" borderId="37" xfId="5" applyNumberFormat="1" applyFont="1" applyFill="1" applyBorder="1" applyAlignment="1">
      <alignment horizontal="center" vertical="center"/>
    </xf>
    <xf numFmtId="178" fontId="4" fillId="10" borderId="3" xfId="0" applyNumberFormat="1" applyFont="1" applyFill="1" applyBorder="1" applyAlignment="1">
      <alignment horizontal="center" vertical="center"/>
    </xf>
    <xf numFmtId="9" fontId="4" fillId="10" borderId="3" xfId="0" applyNumberFormat="1" applyFont="1" applyFill="1" applyBorder="1" applyAlignment="1">
      <alignment horizontal="center" vertical="center"/>
    </xf>
    <xf numFmtId="178" fontId="4" fillId="10" borderId="1" xfId="0" applyNumberFormat="1" applyFont="1" applyFill="1" applyBorder="1" applyAlignment="1">
      <alignment horizontal="center" vertical="center"/>
    </xf>
    <xf numFmtId="178" fontId="4" fillId="10" borderId="5" xfId="0" applyNumberFormat="1" applyFont="1" applyFill="1" applyBorder="1" applyAlignment="1">
      <alignment horizontal="center" vertical="center"/>
    </xf>
    <xf numFmtId="9" fontId="4" fillId="10" borderId="5" xfId="0" applyNumberFormat="1" applyFont="1" applyFill="1" applyBorder="1" applyAlignment="1">
      <alignment horizontal="center" vertical="center"/>
    </xf>
    <xf numFmtId="9" fontId="4" fillId="10" borderId="1" xfId="0" applyNumberFormat="1" applyFont="1" applyFill="1" applyBorder="1" applyAlignment="1">
      <alignment horizontal="center" vertical="center"/>
    </xf>
    <xf numFmtId="0" fontId="2" fillId="0" borderId="4" xfId="0" applyFont="1" applyFill="1" applyBorder="1" applyAlignment="1" applyProtection="1">
      <alignment horizontal="center" vertical="center" wrapText="1"/>
      <protection locked="0"/>
    </xf>
    <xf numFmtId="10" fontId="39" fillId="11" borderId="4" xfId="0" applyNumberFormat="1" applyFont="1" applyFill="1" applyBorder="1" applyAlignment="1" applyProtection="1">
      <alignment vertical="center"/>
      <protection locked="0"/>
    </xf>
    <xf numFmtId="178" fontId="39" fillId="5" borderId="3" xfId="0" applyNumberFormat="1" applyFont="1" applyFill="1" applyBorder="1" applyAlignment="1">
      <alignment vertical="center"/>
    </xf>
    <xf numFmtId="10" fontId="39" fillId="11" borderId="1" xfId="0" applyNumberFormat="1" applyFont="1" applyFill="1" applyBorder="1" applyAlignment="1" applyProtection="1">
      <alignment vertical="center"/>
      <protection locked="0"/>
    </xf>
    <xf numFmtId="178" fontId="4" fillId="0" borderId="1" xfId="0" applyNumberFormat="1" applyFont="1" applyFill="1" applyBorder="1" applyAlignment="1">
      <alignment horizontal="center" vertical="center"/>
    </xf>
    <xf numFmtId="9" fontId="4" fillId="0" borderId="1" xfId="0" applyNumberFormat="1" applyFont="1" applyFill="1" applyBorder="1" applyAlignment="1">
      <alignment horizontal="center" vertical="center"/>
    </xf>
    <xf numFmtId="178" fontId="39" fillId="5" borderId="1" xfId="0" applyNumberFormat="1" applyFont="1" applyFill="1" applyBorder="1" applyAlignment="1">
      <alignment vertical="center"/>
    </xf>
    <xf numFmtId="178" fontId="4" fillId="0" borderId="5" xfId="0" applyNumberFormat="1" applyFont="1" applyFill="1" applyBorder="1" applyAlignment="1">
      <alignment horizontal="center" vertical="center"/>
    </xf>
    <xf numFmtId="9" fontId="4" fillId="0" borderId="5" xfId="0" applyNumberFormat="1" applyFont="1" applyFill="1" applyBorder="1" applyAlignment="1">
      <alignment horizontal="center" vertical="center"/>
    </xf>
    <xf numFmtId="178" fontId="39" fillId="5" borderId="5" xfId="0" applyNumberFormat="1" applyFont="1" applyFill="1" applyBorder="1" applyAlignment="1">
      <alignment vertical="center"/>
    </xf>
    <xf numFmtId="10" fontId="39" fillId="11" borderId="5" xfId="0" applyNumberFormat="1" applyFont="1" applyFill="1" applyBorder="1" applyAlignment="1" applyProtection="1">
      <alignment vertical="center"/>
      <protection locked="0"/>
    </xf>
    <xf numFmtId="10" fontId="42" fillId="11" borderId="4" xfId="0" applyNumberFormat="1" applyFont="1" applyFill="1" applyBorder="1" applyAlignment="1" applyProtection="1">
      <alignment vertical="center"/>
      <protection locked="0"/>
    </xf>
    <xf numFmtId="178" fontId="2" fillId="0" borderId="4" xfId="0" applyNumberFormat="1" applyFont="1" applyFill="1" applyBorder="1" applyAlignment="1">
      <alignment horizontal="center" vertical="center"/>
    </xf>
    <xf numFmtId="9" fontId="2" fillId="0" borderId="4" xfId="0" applyNumberFormat="1" applyFont="1" applyFill="1" applyBorder="1" applyAlignment="1">
      <alignment horizontal="center" vertical="center"/>
    </xf>
    <xf numFmtId="178" fontId="4" fillId="0" borderId="4" xfId="0" applyNumberFormat="1" applyFont="1" applyFill="1" applyBorder="1" applyAlignment="1">
      <alignment horizontal="center" vertical="center"/>
    </xf>
    <xf numFmtId="9" fontId="4" fillId="0" borderId="2" xfId="0" applyNumberFormat="1" applyFont="1" applyFill="1" applyBorder="1" applyAlignment="1">
      <alignment horizontal="center" vertical="center"/>
    </xf>
    <xf numFmtId="9" fontId="4" fillId="0" borderId="4" xfId="0" applyNumberFormat="1" applyFont="1" applyFill="1" applyBorder="1" applyAlignment="1">
      <alignment horizontal="center" vertical="center"/>
    </xf>
    <xf numFmtId="178" fontId="4" fillId="0" borderId="2" xfId="0" applyNumberFormat="1" applyFont="1" applyFill="1" applyBorder="1" applyAlignment="1">
      <alignment horizontal="center" vertical="center"/>
    </xf>
    <xf numFmtId="0" fontId="4" fillId="0" borderId="2" xfId="0" applyFont="1" applyBorder="1" applyAlignment="1">
      <alignment vertical="center" wrapText="1"/>
    </xf>
    <xf numFmtId="0" fontId="4" fillId="0" borderId="25" xfId="0" applyFont="1" applyBorder="1" applyAlignment="1">
      <alignment vertical="center" wrapText="1"/>
    </xf>
    <xf numFmtId="10" fontId="4" fillId="0" borderId="4" xfId="23" applyNumberFormat="1" applyFont="1" applyFill="1" applyBorder="1" applyAlignment="1">
      <alignment horizontal="center" vertical="center"/>
    </xf>
    <xf numFmtId="10" fontId="41" fillId="4" borderId="5" xfId="21" applyNumberFormat="1" applyFont="1" applyFill="1" applyBorder="1" applyAlignment="1">
      <alignment horizontal="center" vertical="center"/>
    </xf>
    <xf numFmtId="0" fontId="41" fillId="4" borderId="1" xfId="0" applyFont="1" applyFill="1" applyBorder="1" applyAlignment="1">
      <alignment horizontal="center" vertical="center"/>
    </xf>
    <xf numFmtId="10" fontId="41" fillId="4" borderId="1" xfId="21" applyNumberFormat="1" applyFont="1" applyFill="1" applyBorder="1" applyAlignment="1">
      <alignment horizontal="center" vertical="center"/>
    </xf>
    <xf numFmtId="9" fontId="41" fillId="4" borderId="5" xfId="21" applyFont="1" applyFill="1" applyBorder="1" applyAlignment="1">
      <alignment horizontal="center" vertical="center"/>
    </xf>
    <xf numFmtId="0" fontId="41" fillId="4" borderId="3" xfId="0" applyFont="1" applyFill="1" applyBorder="1" applyAlignment="1">
      <alignment horizontal="center" vertical="center"/>
    </xf>
    <xf numFmtId="0" fontId="41" fillId="4" borderId="4" xfId="0" applyFont="1" applyFill="1" applyBorder="1" applyAlignment="1">
      <alignment horizontal="center" vertical="center"/>
    </xf>
    <xf numFmtId="9" fontId="41" fillId="4" borderId="5" xfId="21" applyNumberFormat="1" applyFont="1" applyFill="1" applyBorder="1" applyAlignment="1">
      <alignment horizontal="center" vertical="center"/>
    </xf>
    <xf numFmtId="0" fontId="19" fillId="4" borderId="3" xfId="0" applyFont="1" applyFill="1" applyBorder="1" applyAlignment="1">
      <alignment horizontal="center" vertical="center"/>
    </xf>
    <xf numFmtId="37" fontId="19" fillId="4" borderId="1" xfId="9" applyNumberFormat="1" applyFont="1" applyFill="1" applyBorder="1" applyAlignment="1">
      <alignment horizontal="center" vertical="center"/>
    </xf>
    <xf numFmtId="4" fontId="19" fillId="4" borderId="1" xfId="9" applyNumberFormat="1" applyFont="1" applyFill="1" applyBorder="1" applyAlignment="1">
      <alignment horizontal="center" vertical="center"/>
    </xf>
    <xf numFmtId="175" fontId="19" fillId="0" borderId="37" xfId="5" applyNumberFormat="1" applyFont="1" applyFill="1" applyBorder="1" applyAlignment="1">
      <alignment horizontal="center" vertical="center"/>
    </xf>
    <xf numFmtId="175" fontId="19" fillId="0" borderId="58" xfId="5" applyNumberFormat="1" applyFont="1" applyFill="1" applyBorder="1" applyAlignment="1">
      <alignment horizontal="center" vertical="center"/>
    </xf>
    <xf numFmtId="175" fontId="19" fillId="4" borderId="1" xfId="0" applyNumberFormat="1" applyFont="1" applyFill="1" applyBorder="1" applyAlignment="1">
      <alignment horizontal="center" vertical="center"/>
    </xf>
    <xf numFmtId="0" fontId="19" fillId="4" borderId="1" xfId="0" applyFont="1" applyFill="1" applyBorder="1" applyAlignment="1">
      <alignment horizontal="center" vertical="center"/>
    </xf>
    <xf numFmtId="0" fontId="19" fillId="0" borderId="57" xfId="0" applyFont="1" applyFill="1" applyBorder="1" applyAlignment="1">
      <alignment horizontal="center" vertical="center"/>
    </xf>
    <xf numFmtId="37" fontId="19" fillId="4" borderId="2" xfId="9" applyNumberFormat="1" applyFont="1" applyFill="1" applyBorder="1" applyAlignment="1">
      <alignment horizontal="center" vertical="center"/>
    </xf>
    <xf numFmtId="37" fontId="19" fillId="4" borderId="4" xfId="9" applyNumberFormat="1" applyFont="1" applyFill="1" applyBorder="1" applyAlignment="1">
      <alignment horizontal="center" vertical="center"/>
    </xf>
    <xf numFmtId="3" fontId="19" fillId="0" borderId="5" xfId="0" applyNumberFormat="1" applyFont="1" applyFill="1" applyBorder="1" applyAlignment="1">
      <alignment horizontal="center" vertical="center" wrapText="1"/>
    </xf>
    <xf numFmtId="4" fontId="19" fillId="4" borderId="3" xfId="10" applyNumberFormat="1" applyFont="1" applyFill="1" applyBorder="1" applyAlignment="1">
      <alignment horizontal="center" vertical="center" wrapText="1"/>
    </xf>
    <xf numFmtId="172" fontId="19" fillId="0" borderId="1" xfId="5" applyNumberFormat="1" applyFont="1" applyBorder="1" applyAlignment="1">
      <alignment horizontal="center" vertical="center" wrapText="1"/>
    </xf>
    <xf numFmtId="175" fontId="19" fillId="0" borderId="57" xfId="5" applyNumberFormat="1" applyFont="1" applyFill="1" applyBorder="1" applyAlignment="1">
      <alignment horizontal="center" vertical="center"/>
    </xf>
    <xf numFmtId="3" fontId="19" fillId="4" borderId="1" xfId="0" applyNumberFormat="1" applyFont="1" applyFill="1" applyBorder="1" applyAlignment="1">
      <alignment horizontal="center" vertical="center" wrapText="1"/>
    </xf>
    <xf numFmtId="3" fontId="19" fillId="8" borderId="1" xfId="10" applyNumberFormat="1" applyFont="1" applyFill="1" applyBorder="1" applyAlignment="1">
      <alignment horizontal="center" vertical="center" wrapText="1"/>
    </xf>
    <xf numFmtId="3" fontId="19" fillId="2" borderId="2" xfId="10" applyNumberFormat="1" applyFont="1" applyFill="1" applyBorder="1" applyAlignment="1">
      <alignment horizontal="center" vertical="center" wrapText="1"/>
    </xf>
    <xf numFmtId="3" fontId="19" fillId="0" borderId="2" xfId="0" applyNumberFormat="1" applyFont="1" applyFill="1" applyBorder="1" applyAlignment="1">
      <alignment horizontal="center" vertical="center" wrapText="1"/>
    </xf>
    <xf numFmtId="2" fontId="19" fillId="2" borderId="3" xfId="10" applyNumberFormat="1" applyFont="1" applyFill="1" applyBorder="1" applyAlignment="1">
      <alignment horizontal="center" vertical="center" wrapText="1"/>
    </xf>
    <xf numFmtId="3" fontId="19" fillId="0" borderId="1" xfId="10" applyNumberFormat="1" applyFont="1" applyFill="1" applyBorder="1" applyAlignment="1">
      <alignment horizontal="center" vertical="center" wrapText="1"/>
    </xf>
    <xf numFmtId="175" fontId="19" fillId="4" borderId="1" xfId="3" applyNumberFormat="1" applyFont="1" applyFill="1" applyBorder="1" applyAlignment="1">
      <alignment horizontal="center" vertical="center"/>
    </xf>
    <xf numFmtId="4" fontId="19" fillId="2" borderId="5" xfId="10" applyNumberFormat="1" applyFont="1" applyFill="1" applyBorder="1" applyAlignment="1">
      <alignment horizontal="center" vertical="center" wrapText="1"/>
    </xf>
    <xf numFmtId="3" fontId="19" fillId="0" borderId="3" xfId="0" applyNumberFormat="1" applyFont="1" applyFill="1" applyBorder="1" applyAlignment="1" applyProtection="1">
      <alignment horizontal="center" vertical="center" wrapText="1"/>
      <protection locked="0"/>
    </xf>
    <xf numFmtId="3" fontId="19" fillId="0" borderId="4" xfId="0" applyNumberFormat="1" applyFont="1" applyFill="1" applyBorder="1" applyAlignment="1">
      <alignment horizontal="center" vertical="center" wrapText="1"/>
    </xf>
    <xf numFmtId="4" fontId="19" fillId="0" borderId="1" xfId="0" applyNumberFormat="1" applyFont="1" applyFill="1" applyBorder="1" applyAlignment="1" applyProtection="1">
      <alignment horizontal="center" vertical="center" wrapText="1"/>
      <protection locked="0"/>
    </xf>
    <xf numFmtId="4" fontId="19" fillId="2" borderId="1" xfId="10" applyNumberFormat="1" applyFont="1" applyFill="1" applyBorder="1" applyAlignment="1">
      <alignment horizontal="center" vertical="center" wrapText="1"/>
    </xf>
    <xf numFmtId="9" fontId="19" fillId="0" borderId="3" xfId="23" applyFont="1" applyFill="1" applyBorder="1" applyAlignment="1" applyProtection="1">
      <alignment horizontal="center" vertical="center" wrapText="1"/>
      <protection locked="0"/>
    </xf>
    <xf numFmtId="0" fontId="19" fillId="0" borderId="1" xfId="0" applyFont="1" applyFill="1" applyBorder="1" applyAlignment="1">
      <alignment horizontal="center" vertical="center"/>
    </xf>
    <xf numFmtId="3" fontId="19" fillId="0" borderId="1" xfId="0" applyNumberFormat="1" applyFont="1" applyFill="1" applyBorder="1" applyAlignment="1">
      <alignment horizontal="center" vertical="center"/>
    </xf>
    <xf numFmtId="9" fontId="19" fillId="0" borderId="5" xfId="23" applyFont="1" applyFill="1" applyBorder="1" applyAlignment="1" applyProtection="1">
      <alignment horizontal="center" vertical="center" wrapText="1"/>
      <protection locked="0"/>
    </xf>
    <xf numFmtId="3" fontId="19" fillId="0" borderId="3" xfId="10" applyNumberFormat="1" applyFont="1" applyFill="1" applyBorder="1" applyAlignment="1">
      <alignment horizontal="center" vertical="center" wrapText="1"/>
    </xf>
    <xf numFmtId="172" fontId="19" fillId="0" borderId="5" xfId="5" applyNumberFormat="1" applyFont="1" applyBorder="1" applyAlignment="1">
      <alignment horizontal="center" vertical="center" wrapText="1"/>
    </xf>
    <xf numFmtId="172" fontId="19" fillId="0" borderId="57" xfId="0" applyNumberFormat="1" applyFont="1" applyFill="1" applyBorder="1" applyAlignment="1">
      <alignment horizontal="center" vertical="center"/>
    </xf>
    <xf numFmtId="3" fontId="19" fillId="2" borderId="1" xfId="10" applyNumberFormat="1" applyFont="1" applyFill="1" applyBorder="1" applyAlignment="1">
      <alignment horizontal="center" vertical="center" wrapText="1"/>
    </xf>
    <xf numFmtId="3" fontId="19" fillId="0" borderId="60" xfId="0" applyNumberFormat="1" applyFont="1" applyFill="1" applyBorder="1" applyAlignment="1">
      <alignment horizontal="center" vertical="center" wrapText="1"/>
    </xf>
    <xf numFmtId="2" fontId="19" fillId="0" borderId="1" xfId="0" applyNumberFormat="1" applyFont="1" applyFill="1" applyBorder="1" applyAlignment="1">
      <alignment horizontal="center" vertical="center"/>
    </xf>
    <xf numFmtId="2" fontId="19" fillId="0" borderId="57" xfId="0" applyNumberFormat="1" applyFont="1" applyFill="1" applyBorder="1" applyAlignment="1">
      <alignment horizontal="center" vertical="center"/>
    </xf>
    <xf numFmtId="4" fontId="19" fillId="2" borderId="2" xfId="10" applyNumberFormat="1" applyFont="1" applyFill="1" applyBorder="1" applyAlignment="1">
      <alignment horizontal="center" vertical="center" wrapText="1"/>
    </xf>
    <xf numFmtId="4" fontId="19" fillId="0" borderId="57" xfId="0" applyNumberFormat="1" applyFont="1" applyFill="1" applyBorder="1" applyAlignment="1">
      <alignment horizontal="center" vertical="center"/>
    </xf>
    <xf numFmtId="9" fontId="19" fillId="2" borderId="2" xfId="23" applyFont="1" applyFill="1" applyBorder="1" applyAlignment="1">
      <alignment horizontal="center" vertical="center" wrapText="1"/>
    </xf>
    <xf numFmtId="3" fontId="19" fillId="0" borderId="1" xfId="0" applyNumberFormat="1" applyFont="1" applyFill="1" applyBorder="1" applyAlignment="1">
      <alignment horizontal="center" vertical="center" wrapText="1"/>
    </xf>
    <xf numFmtId="9" fontId="19" fillId="0" borderId="1" xfId="23" applyFont="1" applyFill="1" applyBorder="1" applyAlignment="1">
      <alignment horizontal="center" vertical="center" wrapText="1"/>
    </xf>
    <xf numFmtId="9" fontId="19" fillId="0" borderId="62" xfId="23" applyFont="1" applyFill="1" applyBorder="1" applyAlignment="1">
      <alignment horizontal="center" vertical="center"/>
    </xf>
    <xf numFmtId="0" fontId="19" fillId="4" borderId="1" xfId="9" applyNumberFormat="1" applyFont="1" applyFill="1" applyBorder="1" applyAlignment="1">
      <alignment horizontal="center" vertical="center"/>
    </xf>
    <xf numFmtId="4" fontId="19" fillId="0" borderId="2" xfId="10" applyNumberFormat="1" applyFont="1" applyFill="1" applyBorder="1" applyAlignment="1">
      <alignment horizontal="center" vertical="center" wrapText="1"/>
    </xf>
    <xf numFmtId="4" fontId="19" fillId="0" borderId="56" xfId="0" applyNumberFormat="1" applyFont="1" applyFill="1" applyBorder="1" applyAlignment="1">
      <alignment horizontal="center" vertical="center" wrapText="1"/>
    </xf>
    <xf numFmtId="0" fontId="19" fillId="0" borderId="5" xfId="0" applyFont="1" applyFill="1" applyBorder="1" applyAlignment="1">
      <alignment horizontal="center" vertical="center"/>
    </xf>
    <xf numFmtId="175" fontId="19" fillId="0" borderId="7" xfId="5" applyNumberFormat="1" applyFont="1" applyFill="1" applyBorder="1" applyAlignment="1">
      <alignment horizontal="center" vertical="center"/>
    </xf>
    <xf numFmtId="4" fontId="19" fillId="4" borderId="1" xfId="0" applyNumberFormat="1" applyFont="1" applyFill="1" applyBorder="1" applyAlignment="1">
      <alignment horizontal="center" vertical="center"/>
    </xf>
    <xf numFmtId="0" fontId="19" fillId="0" borderId="6" xfId="0" applyFont="1" applyFill="1" applyBorder="1" applyAlignment="1">
      <alignment horizontal="center" vertical="center"/>
    </xf>
    <xf numFmtId="171" fontId="19" fillId="4" borderId="1" xfId="0" applyNumberFormat="1" applyFont="1" applyFill="1" applyBorder="1" applyAlignment="1">
      <alignment horizontal="center" vertical="center"/>
    </xf>
    <xf numFmtId="177" fontId="19" fillId="4" borderId="1" xfId="0" applyNumberFormat="1" applyFont="1" applyFill="1" applyBorder="1" applyAlignment="1">
      <alignment horizontal="center" vertical="center"/>
    </xf>
    <xf numFmtId="3" fontId="19" fillId="4" borderId="1" xfId="0" applyNumberFormat="1" applyFont="1" applyFill="1" applyBorder="1" applyAlignment="1">
      <alignment horizontal="center" vertical="center"/>
    </xf>
    <xf numFmtId="179" fontId="19" fillId="4" borderId="1" xfId="9" applyNumberFormat="1" applyFont="1" applyFill="1" applyBorder="1" applyAlignment="1">
      <alignment horizontal="center" vertical="center"/>
    </xf>
    <xf numFmtId="175" fontId="19" fillId="0" borderId="1" xfId="5" applyNumberFormat="1" applyFont="1" applyFill="1" applyBorder="1" applyAlignment="1">
      <alignment horizontal="center" vertical="center"/>
    </xf>
    <xf numFmtId="3" fontId="19" fillId="0" borderId="5" xfId="0" applyNumberFormat="1" applyFont="1" applyBorder="1" applyAlignment="1">
      <alignment horizontal="center" vertical="center" wrapText="1"/>
    </xf>
    <xf numFmtId="3" fontId="19" fillId="0" borderId="1" xfId="0" applyNumberFormat="1" applyFont="1" applyBorder="1" applyAlignment="1">
      <alignment horizontal="center" vertical="center" wrapText="1"/>
    </xf>
    <xf numFmtId="172" fontId="19" fillId="0" borderId="54" xfId="0" applyNumberFormat="1" applyFont="1" applyBorder="1" applyAlignment="1">
      <alignment horizontal="center" vertical="center" wrapText="1"/>
    </xf>
    <xf numFmtId="172" fontId="19" fillId="0" borderId="1" xfId="0" applyNumberFormat="1" applyFont="1" applyBorder="1" applyAlignment="1">
      <alignment horizontal="center" vertical="center" wrapText="1"/>
    </xf>
    <xf numFmtId="3" fontId="19" fillId="0" borderId="12" xfId="0" applyNumberFormat="1" applyFont="1" applyFill="1" applyBorder="1" applyAlignment="1">
      <alignment horizontal="center" vertical="center" wrapText="1"/>
    </xf>
    <xf numFmtId="3" fontId="41" fillId="0" borderId="56" xfId="0" applyNumberFormat="1" applyFont="1" applyFill="1" applyBorder="1" applyAlignment="1">
      <alignment horizontal="center" vertical="center" wrapText="1"/>
    </xf>
    <xf numFmtId="3" fontId="41" fillId="0" borderId="55" xfId="0" applyNumberFormat="1" applyFont="1" applyFill="1" applyBorder="1" applyAlignment="1">
      <alignment horizontal="center" vertical="center" wrapText="1"/>
    </xf>
    <xf numFmtId="3" fontId="41" fillId="0" borderId="57" xfId="0" applyNumberFormat="1" applyFont="1" applyBorder="1" applyAlignment="1">
      <alignment horizontal="center" vertical="center" wrapText="1"/>
    </xf>
    <xf numFmtId="175" fontId="41" fillId="0" borderId="58" xfId="5" applyNumberFormat="1" applyFont="1" applyFill="1" applyBorder="1" applyAlignment="1">
      <alignment horizontal="center" vertical="center"/>
    </xf>
    <xf numFmtId="0" fontId="41" fillId="0" borderId="57" xfId="0" applyFont="1" applyFill="1" applyBorder="1" applyAlignment="1">
      <alignment horizontal="center" vertical="center"/>
    </xf>
    <xf numFmtId="0" fontId="41" fillId="0" borderId="37" xfId="0" applyFont="1" applyFill="1" applyBorder="1" applyAlignment="1">
      <alignment horizontal="center" vertical="center"/>
    </xf>
    <xf numFmtId="0" fontId="41" fillId="0" borderId="6" xfId="0" applyFont="1" applyFill="1" applyBorder="1" applyAlignment="1">
      <alignment horizontal="center" vertical="center"/>
    </xf>
    <xf numFmtId="175" fontId="41" fillId="0" borderId="19" xfId="5" applyNumberFormat="1" applyFont="1" applyFill="1" applyBorder="1" applyAlignment="1">
      <alignment horizontal="center" vertical="center"/>
    </xf>
    <xf numFmtId="0" fontId="41" fillId="0" borderId="9" xfId="0" applyFont="1" applyFill="1" applyBorder="1" applyAlignment="1">
      <alignment horizontal="center" vertical="center"/>
    </xf>
    <xf numFmtId="3" fontId="41" fillId="2" borderId="59" xfId="10" applyNumberFormat="1" applyFont="1" applyFill="1" applyBorder="1" applyAlignment="1">
      <alignment horizontal="center" vertical="center" wrapText="1"/>
    </xf>
    <xf numFmtId="37" fontId="41" fillId="4" borderId="1" xfId="9" applyNumberFormat="1" applyFont="1" applyFill="1" applyBorder="1" applyAlignment="1">
      <alignment horizontal="center" vertical="center"/>
    </xf>
    <xf numFmtId="3" fontId="41" fillId="0" borderId="56" xfId="0" applyNumberFormat="1" applyFont="1" applyFill="1" applyBorder="1" applyAlignment="1">
      <alignment horizontal="center" vertical="center"/>
    </xf>
    <xf numFmtId="0" fontId="41" fillId="0" borderId="60" xfId="0" applyFont="1" applyFill="1" applyBorder="1" applyAlignment="1">
      <alignment horizontal="center" vertical="center"/>
    </xf>
    <xf numFmtId="3" fontId="41" fillId="0" borderId="36" xfId="0" applyNumberFormat="1" applyFont="1" applyFill="1" applyBorder="1" applyAlignment="1">
      <alignment horizontal="center" vertical="center"/>
    </xf>
    <xf numFmtId="3" fontId="41" fillId="2" borderId="57" xfId="10" applyNumberFormat="1" applyFont="1" applyFill="1" applyBorder="1" applyAlignment="1">
      <alignment horizontal="center" vertical="center" wrapText="1"/>
    </xf>
    <xf numFmtId="3" fontId="41" fillId="0" borderId="57" xfId="0" applyNumberFormat="1" applyFont="1" applyFill="1" applyBorder="1" applyAlignment="1">
      <alignment horizontal="center" vertical="center" wrapText="1"/>
    </xf>
    <xf numFmtId="0" fontId="41" fillId="9" borderId="57" xfId="0" applyFont="1" applyFill="1" applyBorder="1" applyAlignment="1">
      <alignment horizontal="center" vertical="center"/>
    </xf>
    <xf numFmtId="0" fontId="41" fillId="9" borderId="37" xfId="0" applyFont="1" applyFill="1" applyBorder="1" applyAlignment="1">
      <alignment horizontal="center" vertical="center"/>
    </xf>
    <xf numFmtId="0" fontId="41" fillId="9" borderId="6" xfId="0" applyFont="1" applyFill="1" applyBorder="1" applyAlignment="1">
      <alignment horizontal="center" vertical="center"/>
    </xf>
    <xf numFmtId="175" fontId="41" fillId="0" borderId="57" xfId="5" applyNumberFormat="1" applyFont="1" applyFill="1" applyBorder="1" applyAlignment="1">
      <alignment horizontal="center" vertical="center"/>
    </xf>
    <xf numFmtId="3" fontId="41" fillId="0" borderId="63" xfId="0" applyNumberFormat="1" applyFont="1" applyFill="1" applyBorder="1" applyAlignment="1">
      <alignment horizontal="center" vertical="center" wrapText="1"/>
    </xf>
    <xf numFmtId="3" fontId="41" fillId="0" borderId="46" xfId="0" applyNumberFormat="1" applyFont="1" applyFill="1" applyBorder="1" applyAlignment="1">
      <alignment horizontal="center" vertical="center" wrapText="1"/>
    </xf>
    <xf numFmtId="9" fontId="41" fillId="0" borderId="60" xfId="23" applyFont="1" applyFill="1" applyBorder="1" applyAlignment="1">
      <alignment horizontal="center" vertical="center"/>
    </xf>
    <xf numFmtId="9" fontId="41" fillId="0" borderId="62" xfId="0" applyNumberFormat="1" applyFont="1" applyFill="1" applyBorder="1" applyAlignment="1">
      <alignment horizontal="center" vertical="center"/>
    </xf>
    <xf numFmtId="9" fontId="41" fillId="0" borderId="56" xfId="23" applyFont="1" applyFill="1" applyBorder="1" applyAlignment="1">
      <alignment horizontal="center" vertical="center" wrapText="1"/>
    </xf>
    <xf numFmtId="172" fontId="41" fillId="0" borderId="57" xfId="0" applyNumberFormat="1" applyFont="1" applyBorder="1" applyAlignment="1">
      <alignment horizontal="center" vertical="center" wrapText="1"/>
    </xf>
    <xf numFmtId="3" fontId="41" fillId="0" borderId="37" xfId="0" applyNumberFormat="1" applyFont="1" applyFill="1" applyBorder="1" applyAlignment="1">
      <alignment horizontal="center" vertical="center"/>
    </xf>
    <xf numFmtId="175" fontId="41" fillId="0" borderId="57" xfId="0" applyNumberFormat="1" applyFont="1" applyFill="1" applyBorder="1" applyAlignment="1">
      <alignment horizontal="center" vertical="center"/>
    </xf>
    <xf numFmtId="9" fontId="41" fillId="2" borderId="57" xfId="23" applyFont="1" applyFill="1" applyBorder="1" applyAlignment="1">
      <alignment horizontal="center" vertical="center" wrapText="1"/>
    </xf>
    <xf numFmtId="9" fontId="41" fillId="2" borderId="61" xfId="23" applyFont="1" applyFill="1" applyBorder="1" applyAlignment="1">
      <alignment horizontal="center" vertical="center" wrapText="1"/>
    </xf>
    <xf numFmtId="3" fontId="41" fillId="0" borderId="61" xfId="0" applyNumberFormat="1" applyFont="1" applyFill="1" applyBorder="1" applyAlignment="1">
      <alignment horizontal="center" vertical="center" wrapText="1"/>
    </xf>
    <xf numFmtId="175" fontId="41" fillId="0" borderId="46" xfId="5" applyNumberFormat="1" applyFont="1" applyFill="1" applyBorder="1" applyAlignment="1">
      <alignment horizontal="center" vertical="center"/>
    </xf>
    <xf numFmtId="2" fontId="41" fillId="0" borderId="56" xfId="0" applyNumberFormat="1" applyFont="1" applyFill="1" applyBorder="1" applyAlignment="1">
      <alignment horizontal="center" vertical="center"/>
    </xf>
    <xf numFmtId="4" fontId="41" fillId="4" borderId="3" xfId="10" applyNumberFormat="1" applyFont="1" applyFill="1" applyBorder="1" applyAlignment="1">
      <alignment horizontal="center" vertical="center" wrapText="1"/>
    </xf>
    <xf numFmtId="3" fontId="41" fillId="4" borderId="1" xfId="0" applyNumberFormat="1" applyFont="1" applyFill="1" applyBorder="1" applyAlignment="1">
      <alignment horizontal="center" vertical="center" wrapText="1"/>
    </xf>
    <xf numFmtId="3" fontId="41" fillId="8" borderId="1" xfId="10" applyNumberFormat="1" applyFont="1" applyFill="1" applyBorder="1" applyAlignment="1">
      <alignment horizontal="center" vertical="center" wrapText="1"/>
    </xf>
    <xf numFmtId="0" fontId="41" fillId="0" borderId="59" xfId="0" applyFont="1" applyFill="1" applyBorder="1" applyAlignment="1">
      <alignment horizontal="center" vertical="center"/>
    </xf>
    <xf numFmtId="4" fontId="41" fillId="2" borderId="57" xfId="10" applyNumberFormat="1" applyFont="1" applyFill="1" applyBorder="1" applyAlignment="1">
      <alignment horizontal="center" vertical="center" wrapText="1"/>
    </xf>
    <xf numFmtId="3" fontId="41" fillId="4" borderId="2" xfId="0" applyNumberFormat="1" applyFont="1" applyFill="1" applyBorder="1" applyAlignment="1">
      <alignment horizontal="center" vertical="center" wrapText="1"/>
    </xf>
    <xf numFmtId="4" fontId="41" fillId="0" borderId="56" xfId="0" applyNumberFormat="1" applyFont="1" applyFill="1" applyBorder="1" applyAlignment="1">
      <alignment horizontal="center" vertical="center"/>
    </xf>
    <xf numFmtId="3" fontId="41" fillId="0" borderId="1" xfId="10" applyNumberFormat="1" applyFont="1" applyFill="1" applyBorder="1" applyAlignment="1">
      <alignment horizontal="center" vertical="center" wrapText="1"/>
    </xf>
    <xf numFmtId="175" fontId="41" fillId="4" borderId="1" xfId="3" applyNumberFormat="1" applyFont="1" applyFill="1" applyBorder="1" applyAlignment="1">
      <alignment horizontal="center" vertical="center"/>
    </xf>
    <xf numFmtId="4" fontId="35" fillId="0" borderId="60" xfId="0" applyNumberFormat="1" applyFont="1" applyFill="1" applyBorder="1" applyAlignment="1">
      <alignment horizontal="center" vertical="center" wrapText="1"/>
    </xf>
    <xf numFmtId="3" fontId="35" fillId="0" borderId="57" xfId="0" applyNumberFormat="1" applyFont="1" applyBorder="1" applyAlignment="1">
      <alignment horizontal="right" vertical="center" wrapText="1"/>
    </xf>
    <xf numFmtId="0" fontId="35" fillId="0" borderId="57" xfId="0" applyFont="1" applyFill="1" applyBorder="1" applyAlignment="1">
      <alignment horizontal="right" vertical="center"/>
    </xf>
    <xf numFmtId="175" fontId="35" fillId="0" borderId="57" xfId="5" applyNumberFormat="1" applyFont="1" applyFill="1" applyBorder="1" applyAlignment="1">
      <alignment horizontal="right" vertical="center"/>
    </xf>
    <xf numFmtId="4" fontId="35" fillId="2" borderId="57" xfId="10" applyNumberFormat="1" applyFont="1" applyFill="1" applyBorder="1" applyAlignment="1">
      <alignment horizontal="center" vertical="center" wrapText="1"/>
    </xf>
    <xf numFmtId="3" fontId="43" fillId="0" borderId="61" xfId="0" applyNumberFormat="1" applyFont="1" applyFill="1" applyBorder="1" applyAlignment="1">
      <alignment horizontal="center" vertical="center" wrapText="1"/>
    </xf>
    <xf numFmtId="9" fontId="41" fillId="2" borderId="60" xfId="23" applyFont="1" applyFill="1" applyBorder="1" applyAlignment="1">
      <alignment horizontal="center" vertical="center" wrapText="1"/>
    </xf>
    <xf numFmtId="3" fontId="41" fillId="0" borderId="56" xfId="10" applyNumberFormat="1" applyFont="1" applyFill="1" applyBorder="1" applyAlignment="1">
      <alignment horizontal="center" vertical="center" wrapText="1"/>
    </xf>
    <xf numFmtId="176" fontId="41" fillId="0" borderId="57" xfId="5" applyNumberFormat="1" applyFont="1" applyFill="1" applyBorder="1" applyAlignment="1">
      <alignment horizontal="center" vertical="center"/>
    </xf>
    <xf numFmtId="3" fontId="41" fillId="8" borderId="1" xfId="0" applyNumberFormat="1" applyFont="1" applyFill="1" applyBorder="1" applyAlignment="1">
      <alignment horizontal="center" vertical="center" wrapText="1"/>
    </xf>
    <xf numFmtId="3" fontId="41" fillId="4" borderId="4" xfId="0" applyNumberFormat="1" applyFont="1" applyFill="1" applyBorder="1" applyAlignment="1">
      <alignment horizontal="center" vertical="center" wrapText="1"/>
    </xf>
    <xf numFmtId="176" fontId="41" fillId="0" borderId="59" xfId="5" applyNumberFormat="1" applyFont="1" applyFill="1" applyBorder="1" applyAlignment="1">
      <alignment horizontal="center" vertical="center"/>
    </xf>
    <xf numFmtId="3" fontId="41" fillId="0" borderId="1" xfId="0" applyNumberFormat="1" applyFont="1" applyFill="1" applyBorder="1" applyAlignment="1">
      <alignment horizontal="center" vertical="center" wrapText="1"/>
    </xf>
    <xf numFmtId="3" fontId="41" fillId="0" borderId="65" xfId="0" applyNumberFormat="1" applyFont="1" applyFill="1" applyBorder="1" applyAlignment="1">
      <alignment horizontal="center" vertical="center" wrapText="1"/>
    </xf>
    <xf numFmtId="9" fontId="41" fillId="2" borderId="56" xfId="23" applyFont="1" applyFill="1" applyBorder="1" applyAlignment="1">
      <alignment horizontal="center" vertical="center" wrapText="1"/>
    </xf>
    <xf numFmtId="4" fontId="41" fillId="2" borderId="40" xfId="10" applyNumberFormat="1" applyFont="1" applyFill="1" applyBorder="1" applyAlignment="1">
      <alignment horizontal="center" vertical="center" wrapText="1"/>
    </xf>
    <xf numFmtId="0" fontId="41" fillId="0" borderId="66" xfId="0" applyFont="1" applyFill="1" applyBorder="1" applyAlignment="1">
      <alignment horizontal="center" vertical="center"/>
    </xf>
    <xf numFmtId="4" fontId="41" fillId="2" borderId="61" xfId="10" applyNumberFormat="1" applyFont="1" applyFill="1" applyBorder="1" applyAlignment="1">
      <alignment horizontal="center" vertical="center" wrapText="1"/>
    </xf>
    <xf numFmtId="0" fontId="0" fillId="0" borderId="0" xfId="0" applyAlignment="1">
      <alignment wrapText="1"/>
    </xf>
    <xf numFmtId="0" fontId="33" fillId="6" borderId="19" xfId="19" applyFont="1" applyFill="1" applyBorder="1" applyAlignment="1">
      <alignment vertical="center" wrapText="1"/>
    </xf>
    <xf numFmtId="0" fontId="44" fillId="0" borderId="3" xfId="0" applyFont="1" applyFill="1" applyBorder="1" applyAlignment="1">
      <alignment horizontal="center" vertical="center" wrapText="1"/>
    </xf>
    <xf numFmtId="3" fontId="8" fillId="0" borderId="67" xfId="0" applyNumberFormat="1" applyFont="1" applyFill="1" applyBorder="1" applyAlignment="1">
      <alignment horizontal="center" vertical="center" wrapText="1"/>
    </xf>
    <xf numFmtId="0" fontId="44" fillId="0" borderId="5" xfId="0" applyFont="1" applyFill="1" applyBorder="1" applyAlignment="1">
      <alignment horizontal="center" vertical="center" wrapText="1"/>
    </xf>
    <xf numFmtId="170" fontId="44" fillId="0" borderId="4" xfId="0" applyNumberFormat="1" applyFont="1" applyFill="1" applyBorder="1" applyAlignment="1">
      <alignment horizontal="center" vertical="center" wrapText="1"/>
    </xf>
    <xf numFmtId="3" fontId="8" fillId="0" borderId="47" xfId="0" applyNumberFormat="1" applyFont="1" applyFill="1" applyBorder="1" applyAlignment="1">
      <alignment horizontal="center" vertical="center" wrapText="1"/>
    </xf>
    <xf numFmtId="3" fontId="8" fillId="0" borderId="17" xfId="0" applyNumberFormat="1" applyFont="1" applyFill="1" applyBorder="1" applyAlignment="1">
      <alignment horizontal="center" vertical="center" wrapText="1"/>
    </xf>
    <xf numFmtId="9" fontId="8" fillId="0" borderId="3" xfId="23" applyFont="1" applyFill="1" applyBorder="1" applyAlignment="1">
      <alignment horizontal="center" vertical="center" wrapText="1"/>
    </xf>
    <xf numFmtId="180" fontId="8" fillId="0" borderId="3" xfId="0" applyNumberFormat="1" applyFont="1" applyFill="1" applyBorder="1" applyAlignment="1">
      <alignment horizontal="center" vertical="center" wrapText="1"/>
    </xf>
    <xf numFmtId="4" fontId="8" fillId="0" borderId="3" xfId="0" applyNumberFormat="1" applyFont="1" applyFill="1" applyBorder="1" applyAlignment="1">
      <alignment horizontal="center" vertical="center" wrapText="1"/>
    </xf>
    <xf numFmtId="0" fontId="44" fillId="0" borderId="1" xfId="0" applyFont="1" applyFill="1" applyBorder="1" applyAlignment="1">
      <alignment horizontal="center" vertical="center" wrapText="1"/>
    </xf>
    <xf numFmtId="3" fontId="8" fillId="0" borderId="69"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3" fontId="5" fillId="0" borderId="4" xfId="0" applyNumberFormat="1" applyFont="1" applyFill="1" applyBorder="1" applyAlignment="1">
      <alignment horizontal="center" vertical="center" wrapText="1"/>
    </xf>
    <xf numFmtId="174" fontId="0" fillId="0" borderId="0" xfId="0" applyNumberFormat="1"/>
    <xf numFmtId="0" fontId="0" fillId="0" borderId="0" xfId="0" applyFill="1" applyBorder="1"/>
    <xf numFmtId="3" fontId="0" fillId="0" borderId="0" xfId="0" applyNumberFormat="1"/>
    <xf numFmtId="3" fontId="0" fillId="0" borderId="0" xfId="0" applyNumberFormat="1" applyFill="1" applyBorder="1"/>
    <xf numFmtId="0" fontId="11" fillId="0" borderId="0" xfId="0" applyFont="1" applyFill="1" applyBorder="1" applyAlignment="1">
      <alignment horizontal="center" vertical="center"/>
    </xf>
    <xf numFmtId="181" fontId="0" fillId="0" borderId="0" xfId="0" applyNumberFormat="1"/>
    <xf numFmtId="0" fontId="2" fillId="6" borderId="20" xfId="19" applyFont="1" applyFill="1" applyBorder="1" applyAlignment="1">
      <alignment horizontal="center" vertical="center" wrapText="1"/>
    </xf>
    <xf numFmtId="0" fontId="2" fillId="6" borderId="4" xfId="19" applyFont="1" applyFill="1" applyBorder="1" applyAlignment="1">
      <alignment horizontal="center" vertical="center" wrapText="1"/>
    </xf>
    <xf numFmtId="0" fontId="2" fillId="6" borderId="13" xfId="19" applyFont="1" applyFill="1" applyBorder="1" applyAlignment="1">
      <alignment horizontal="center" vertical="center" wrapText="1"/>
    </xf>
    <xf numFmtId="1" fontId="5" fillId="0" borderId="1" xfId="0" applyNumberFormat="1" applyFont="1" applyFill="1" applyBorder="1" applyAlignment="1">
      <alignment horizontal="justify" vertical="center" wrapText="1"/>
    </xf>
    <xf numFmtId="0" fontId="8" fillId="0" borderId="3" xfId="0" applyFont="1" applyFill="1" applyBorder="1" applyAlignment="1">
      <alignment vertical="center" wrapText="1"/>
    </xf>
    <xf numFmtId="0" fontId="5" fillId="0" borderId="2" xfId="0" applyFont="1" applyFill="1" applyBorder="1" applyAlignment="1">
      <alignment horizontal="justify" vertical="center" wrapText="1"/>
    </xf>
    <xf numFmtId="0" fontId="5" fillId="0" borderId="2" xfId="0" applyFont="1" applyFill="1" applyBorder="1" applyAlignment="1">
      <alignment vertical="center" wrapText="1"/>
    </xf>
    <xf numFmtId="0" fontId="5" fillId="0" borderId="21" xfId="0" applyFont="1" applyFill="1" applyBorder="1" applyAlignment="1">
      <alignment vertical="center" wrapText="1"/>
    </xf>
    <xf numFmtId="0" fontId="5" fillId="0" borderId="22" xfId="0" applyFont="1" applyFill="1" applyBorder="1" applyAlignment="1">
      <alignment vertical="center" wrapText="1"/>
    </xf>
    <xf numFmtId="1" fontId="5" fillId="0" borderId="24" xfId="0" applyNumberFormat="1" applyFont="1" applyFill="1" applyBorder="1" applyAlignment="1" applyProtection="1">
      <alignment vertical="center" wrapText="1"/>
      <protection locked="0"/>
    </xf>
    <xf numFmtId="0" fontId="5" fillId="0" borderId="7" xfId="0" applyFont="1" applyFill="1" applyBorder="1" applyAlignment="1">
      <alignment horizontal="center" vertical="center"/>
    </xf>
    <xf numFmtId="0" fontId="5" fillId="0" borderId="1" xfId="0" applyFont="1" applyFill="1" applyBorder="1" applyAlignment="1">
      <alignment vertical="center" wrapText="1"/>
    </xf>
    <xf numFmtId="175" fontId="8" fillId="4" borderId="1" xfId="5" applyNumberFormat="1" applyFont="1" applyFill="1" applyBorder="1" applyAlignment="1">
      <alignment horizontal="left" vertical="center"/>
    </xf>
    <xf numFmtId="175" fontId="8" fillId="4" borderId="25" xfId="5" applyNumberFormat="1" applyFont="1" applyFill="1" applyBorder="1" applyAlignment="1">
      <alignment horizontal="left" vertical="center"/>
    </xf>
    <xf numFmtId="3" fontId="8" fillId="0" borderId="3" xfId="0" applyNumberFormat="1"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3" fontId="8" fillId="0" borderId="4" xfId="0" applyNumberFormat="1" applyFont="1" applyFill="1" applyBorder="1" applyAlignment="1">
      <alignment horizontal="center" vertical="center" wrapText="1"/>
    </xf>
    <xf numFmtId="170" fontId="44" fillId="0" borderId="1" xfId="0" applyNumberFormat="1" applyFont="1" applyFill="1" applyBorder="1" applyAlignment="1">
      <alignment horizontal="center" vertical="center" wrapText="1"/>
    </xf>
    <xf numFmtId="3" fontId="38" fillId="0" borderId="1" xfId="0" applyNumberFormat="1" applyFont="1" applyFill="1" applyBorder="1" applyAlignment="1">
      <alignment horizontal="center" vertical="center" wrapText="1"/>
    </xf>
    <xf numFmtId="3" fontId="8" fillId="0" borderId="5" xfId="0" applyNumberFormat="1" applyFont="1" applyFill="1" applyBorder="1" applyAlignment="1">
      <alignment horizontal="center" vertical="center" wrapText="1"/>
    </xf>
    <xf numFmtId="0" fontId="4" fillId="0" borderId="0" xfId="19"/>
    <xf numFmtId="9" fontId="8" fillId="0" borderId="67" xfId="23" applyFont="1" applyFill="1" applyBorder="1" applyAlignment="1">
      <alignment horizontal="center" vertical="center" wrapText="1"/>
    </xf>
    <xf numFmtId="3" fontId="44" fillId="0" borderId="3" xfId="0" applyNumberFormat="1" applyFont="1" applyFill="1" applyBorder="1" applyAlignment="1">
      <alignment horizontal="center" vertical="center" wrapText="1"/>
    </xf>
    <xf numFmtId="3" fontId="38" fillId="0" borderId="8" xfId="0" applyNumberFormat="1" applyFont="1" applyFill="1" applyBorder="1" applyAlignment="1">
      <alignment horizontal="center" vertical="center" wrapText="1"/>
    </xf>
    <xf numFmtId="170" fontId="38" fillId="0" borderId="4" xfId="0" applyNumberFormat="1" applyFont="1" applyFill="1" applyBorder="1" applyAlignment="1">
      <alignment horizontal="center" vertical="center" wrapText="1"/>
    </xf>
    <xf numFmtId="180" fontId="8" fillId="0" borderId="67" xfId="0" applyNumberFormat="1" applyFont="1" applyFill="1" applyBorder="1" applyAlignment="1">
      <alignment horizontal="center" vertical="center" wrapText="1"/>
    </xf>
    <xf numFmtId="4" fontId="44" fillId="0" borderId="3" xfId="0" applyNumberFormat="1" applyFont="1" applyFill="1" applyBorder="1" applyAlignment="1">
      <alignment horizontal="center" vertical="center" wrapText="1"/>
    </xf>
    <xf numFmtId="170" fontId="38" fillId="0" borderId="5" xfId="0" applyNumberFormat="1" applyFont="1" applyFill="1" applyBorder="1" applyAlignment="1">
      <alignment horizontal="center" vertical="center" wrapText="1"/>
    </xf>
    <xf numFmtId="170" fontId="38" fillId="0" borderId="1" xfId="0" applyNumberFormat="1" applyFont="1" applyFill="1" applyBorder="1" applyAlignment="1">
      <alignment horizontal="center" vertical="center" wrapText="1"/>
    </xf>
    <xf numFmtId="170" fontId="38" fillId="0" borderId="2" xfId="0" applyNumberFormat="1" applyFont="1" applyFill="1" applyBorder="1" applyAlignment="1">
      <alignment horizontal="center" vertical="center" wrapText="1"/>
    </xf>
    <xf numFmtId="170" fontId="5" fillId="0" borderId="1" xfId="0" applyNumberFormat="1" applyFont="1" applyFill="1" applyBorder="1" applyAlignment="1">
      <alignment horizontal="center" vertical="center" wrapText="1"/>
    </xf>
    <xf numFmtId="0" fontId="4" fillId="0" borderId="0" xfId="19" applyAlignment="1"/>
    <xf numFmtId="0" fontId="4" fillId="0" borderId="0" xfId="19" applyBorder="1"/>
    <xf numFmtId="0" fontId="4" fillId="0" borderId="0" xfId="19" applyBorder="1" applyAlignment="1">
      <alignment vertical="center" wrapText="1"/>
    </xf>
    <xf numFmtId="0" fontId="4" fillId="0" borderId="0" xfId="19" applyBorder="1" applyAlignment="1">
      <alignment wrapText="1"/>
    </xf>
    <xf numFmtId="3" fontId="8" fillId="0" borderId="67" xfId="0" applyNumberFormat="1" applyFont="1" applyFill="1" applyBorder="1" applyAlignment="1" applyProtection="1">
      <alignment horizontal="center" vertical="center" wrapText="1"/>
      <protection locked="0"/>
    </xf>
    <xf numFmtId="3" fontId="8" fillId="0" borderId="47" xfId="0" applyNumberFormat="1" applyFont="1" applyFill="1" applyBorder="1" applyAlignment="1" applyProtection="1">
      <alignment horizontal="center" vertical="center" wrapText="1"/>
      <protection locked="0"/>
    </xf>
    <xf numFmtId="9" fontId="44" fillId="0" borderId="3" xfId="23" applyFont="1" applyFill="1" applyBorder="1" applyAlignment="1" applyProtection="1">
      <alignment horizontal="center" vertical="center" wrapText="1"/>
      <protection locked="0"/>
    </xf>
    <xf numFmtId="170" fontId="44" fillId="0" borderId="4" xfId="0" applyNumberFormat="1" applyFont="1" applyFill="1" applyBorder="1" applyAlignment="1" applyProtection="1">
      <alignment horizontal="center" vertical="center" wrapText="1"/>
      <protection locked="0"/>
    </xf>
    <xf numFmtId="3" fontId="44" fillId="0" borderId="3" xfId="0" applyNumberFormat="1" applyFont="1" applyFill="1" applyBorder="1" applyAlignment="1" applyProtection="1">
      <alignment horizontal="center" vertical="center" wrapText="1"/>
      <protection locked="0"/>
    </xf>
    <xf numFmtId="170" fontId="44" fillId="0" borderId="1" xfId="0" applyNumberFormat="1" applyFont="1" applyFill="1" applyBorder="1" applyAlignment="1" applyProtection="1">
      <alignment horizontal="center" vertical="center" wrapText="1"/>
      <protection locked="0"/>
    </xf>
    <xf numFmtId="4" fontId="44" fillId="0" borderId="3" xfId="0" applyNumberFormat="1" applyFont="1" applyFill="1" applyBorder="1" applyAlignment="1" applyProtection="1">
      <alignment horizontal="center" vertical="center" wrapText="1"/>
      <protection locked="0"/>
    </xf>
    <xf numFmtId="9" fontId="8" fillId="0" borderId="67" xfId="23" applyFont="1" applyFill="1" applyBorder="1" applyAlignment="1" applyProtection="1">
      <alignment horizontal="center" vertical="center" wrapText="1"/>
      <protection locked="0"/>
    </xf>
    <xf numFmtId="3" fontId="8" fillId="0" borderId="4" xfId="0" applyNumberFormat="1" applyFont="1" applyFill="1" applyBorder="1" applyAlignment="1" applyProtection="1">
      <alignment horizontal="center" vertical="center" wrapText="1"/>
      <protection locked="0"/>
    </xf>
    <xf numFmtId="9" fontId="44" fillId="0" borderId="3" xfId="23" applyFont="1" applyFill="1" applyBorder="1" applyAlignment="1">
      <alignment horizontal="center" vertical="center" wrapText="1"/>
    </xf>
    <xf numFmtId="3" fontId="5" fillId="0" borderId="25" xfId="0" applyNumberFormat="1" applyFont="1" applyFill="1" applyBorder="1" applyAlignment="1">
      <alignment horizontal="center" vertical="center" wrapText="1"/>
    </xf>
    <xf numFmtId="10" fontId="8" fillId="0" borderId="3" xfId="23" applyNumberFormat="1" applyFont="1" applyFill="1" applyBorder="1" applyAlignment="1">
      <alignment horizontal="center" vertical="center" wrapText="1"/>
    </xf>
    <xf numFmtId="170" fontId="44" fillId="0" borderId="43" xfId="0" applyNumberFormat="1" applyFont="1" applyFill="1" applyBorder="1" applyAlignment="1">
      <alignment horizontal="center" vertical="center" wrapText="1"/>
    </xf>
    <xf numFmtId="170" fontId="44" fillId="0" borderId="25" xfId="0" applyNumberFormat="1" applyFont="1" applyFill="1" applyBorder="1" applyAlignment="1">
      <alignment horizontal="center" vertical="center" wrapText="1"/>
    </xf>
    <xf numFmtId="170" fontId="44" fillId="0" borderId="44" xfId="0" applyNumberFormat="1" applyFont="1" applyFill="1" applyBorder="1" applyAlignment="1">
      <alignment horizontal="center" vertical="center" wrapText="1"/>
    </xf>
    <xf numFmtId="170" fontId="3" fillId="0" borderId="5" xfId="0" applyNumberFormat="1" applyFont="1" applyFill="1" applyBorder="1" applyAlignment="1">
      <alignment horizontal="center" vertical="center" wrapText="1"/>
    </xf>
    <xf numFmtId="170" fontId="3" fillId="0" borderId="1" xfId="0" applyNumberFormat="1" applyFont="1" applyFill="1" applyBorder="1" applyAlignment="1">
      <alignment horizontal="center" vertical="center" wrapText="1"/>
    </xf>
    <xf numFmtId="170" fontId="3" fillId="0" borderId="4" xfId="0" applyNumberFormat="1" applyFont="1" applyFill="1" applyBorder="1" applyAlignment="1">
      <alignment horizontal="center" vertical="center" wrapText="1"/>
    </xf>
    <xf numFmtId="9" fontId="8" fillId="0" borderId="67" xfId="0" applyNumberFormat="1" applyFont="1" applyFill="1" applyBorder="1" applyAlignment="1">
      <alignment horizontal="center" vertical="center" wrapText="1"/>
    </xf>
    <xf numFmtId="9" fontId="8" fillId="0" borderId="3" xfId="0" applyNumberFormat="1" applyFont="1" applyFill="1" applyBorder="1" applyAlignment="1">
      <alignment horizontal="center" vertical="center" wrapText="1"/>
    </xf>
    <xf numFmtId="175" fontId="5" fillId="0" borderId="1" xfId="0"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2" fontId="8" fillId="0" borderId="3" xfId="23" applyNumberFormat="1" applyFont="1" applyFill="1" applyBorder="1" applyAlignment="1">
      <alignment horizontal="center" vertical="center" wrapText="1"/>
    </xf>
    <xf numFmtId="3" fontId="35" fillId="0" borderId="5" xfId="0" applyNumberFormat="1" applyFont="1" applyFill="1" applyBorder="1" applyAlignment="1">
      <alignment horizontal="center" vertical="center"/>
    </xf>
    <xf numFmtId="3" fontId="35" fillId="0" borderId="3" xfId="0" applyNumberFormat="1" applyFont="1" applyFill="1" applyBorder="1" applyAlignment="1">
      <alignment horizontal="center" vertical="center"/>
    </xf>
    <xf numFmtId="3" fontId="35" fillId="0" borderId="0" xfId="0" applyNumberFormat="1" applyFont="1" applyFill="1" applyBorder="1" applyAlignment="1">
      <alignment horizontal="center" vertical="center"/>
    </xf>
    <xf numFmtId="3" fontId="38" fillId="0" borderId="8" xfId="0" applyNumberFormat="1" applyFont="1" applyFill="1" applyBorder="1" applyAlignment="1" applyProtection="1">
      <alignment horizontal="center" vertical="center" wrapText="1"/>
      <protection locked="0"/>
    </xf>
    <xf numFmtId="170" fontId="38" fillId="0" borderId="4" xfId="0" applyNumberFormat="1" applyFont="1" applyFill="1" applyBorder="1" applyAlignment="1" applyProtection="1">
      <alignment horizontal="center" vertical="center" wrapText="1"/>
      <protection locked="0"/>
    </xf>
    <xf numFmtId="3" fontId="35" fillId="0" borderId="69" xfId="0" applyNumberFormat="1" applyFont="1" applyFill="1" applyBorder="1" applyAlignment="1">
      <alignment horizontal="center" vertical="center"/>
    </xf>
    <xf numFmtId="170" fontId="38" fillId="0" borderId="44" xfId="0" applyNumberFormat="1" applyFont="1" applyFill="1" applyBorder="1" applyAlignment="1">
      <alignment horizontal="center" vertical="center" wrapText="1"/>
    </xf>
    <xf numFmtId="170" fontId="38" fillId="0" borderId="0" xfId="0" applyNumberFormat="1" applyFont="1" applyFill="1" applyBorder="1" applyAlignment="1">
      <alignment horizontal="center" vertical="center" wrapText="1"/>
    </xf>
    <xf numFmtId="3" fontId="5" fillId="0" borderId="8" xfId="0" applyNumberFormat="1" applyFont="1" applyFill="1" applyBorder="1" applyAlignment="1">
      <alignment horizontal="center" vertical="center" wrapText="1"/>
    </xf>
    <xf numFmtId="170" fontId="38" fillId="0" borderId="8" xfId="0" applyNumberFormat="1" applyFont="1" applyFill="1" applyBorder="1" applyAlignment="1">
      <alignment horizontal="center" vertical="center" wrapText="1"/>
    </xf>
    <xf numFmtId="170" fontId="38" fillId="0" borderId="69" xfId="0" applyNumberFormat="1" applyFont="1" applyFill="1" applyBorder="1" applyAlignment="1">
      <alignment horizontal="center" vertical="center" wrapText="1"/>
    </xf>
    <xf numFmtId="170" fontId="8" fillId="0" borderId="1" xfId="0" applyNumberFormat="1" applyFont="1" applyFill="1" applyBorder="1" applyAlignment="1">
      <alignment horizontal="center" vertical="center" wrapText="1"/>
    </xf>
    <xf numFmtId="170" fontId="4" fillId="0" borderId="0" xfId="19" applyNumberFormat="1" applyFill="1" applyAlignment="1">
      <alignment vertical="center"/>
    </xf>
    <xf numFmtId="170" fontId="38" fillId="0" borderId="25" xfId="0" applyNumberFormat="1" applyFont="1" applyFill="1" applyBorder="1" applyAlignment="1">
      <alignment horizontal="center" vertical="center" wrapText="1"/>
    </xf>
    <xf numFmtId="0" fontId="4" fillId="0" borderId="1" xfId="19" applyFill="1" applyBorder="1"/>
    <xf numFmtId="0" fontId="0" fillId="0" borderId="3" xfId="0" applyFill="1" applyBorder="1"/>
    <xf numFmtId="173" fontId="44" fillId="0" borderId="3" xfId="0" applyNumberFormat="1" applyFont="1" applyFill="1" applyBorder="1" applyAlignment="1">
      <alignment horizontal="center" vertical="center" wrapText="1"/>
    </xf>
    <xf numFmtId="0" fontId="0" fillId="0" borderId="4" xfId="0" applyFill="1" applyBorder="1"/>
    <xf numFmtId="174" fontId="0" fillId="0" borderId="4" xfId="0" applyNumberFormat="1" applyFill="1" applyBorder="1"/>
    <xf numFmtId="0" fontId="11" fillId="0" borderId="0" xfId="0" applyFont="1" applyFill="1" applyBorder="1" applyAlignment="1">
      <alignment vertical="center"/>
    </xf>
    <xf numFmtId="0" fontId="0" fillId="0" borderId="0" xfId="0" applyFill="1" applyAlignment="1">
      <alignment wrapText="1"/>
    </xf>
    <xf numFmtId="3" fontId="5" fillId="0" borderId="3" xfId="0" applyNumberFormat="1" applyFont="1" applyFill="1" applyBorder="1" applyAlignment="1">
      <alignment horizontal="center" vertical="center"/>
    </xf>
    <xf numFmtId="3" fontId="5" fillId="0" borderId="3" xfId="0" applyNumberFormat="1" applyFont="1" applyFill="1" applyBorder="1" applyAlignment="1" applyProtection="1">
      <alignment horizontal="center" vertical="center"/>
      <protection locked="0"/>
    </xf>
    <xf numFmtId="0" fontId="4" fillId="0" borderId="4" xfId="0" applyFont="1" applyFill="1" applyBorder="1" applyAlignment="1">
      <alignment horizontal="center" wrapText="1"/>
    </xf>
    <xf numFmtId="171" fontId="20" fillId="0" borderId="4" xfId="0" applyNumberFormat="1" applyFont="1" applyFill="1" applyBorder="1" applyAlignment="1">
      <alignment horizontal="right" vertical="center"/>
    </xf>
    <xf numFmtId="3" fontId="5" fillId="0" borderId="4" xfId="0" applyNumberFormat="1" applyFont="1" applyFill="1" applyBorder="1" applyAlignment="1">
      <alignment horizontal="center" vertical="center"/>
    </xf>
    <xf numFmtId="3" fontId="5" fillId="0" borderId="4" xfId="0" applyNumberFormat="1" applyFont="1" applyFill="1" applyBorder="1" applyAlignment="1" applyProtection="1">
      <alignment horizontal="center" vertical="center"/>
      <protection locked="0"/>
    </xf>
    <xf numFmtId="0" fontId="4" fillId="0" borderId="0" xfId="19" applyFill="1"/>
    <xf numFmtId="0" fontId="0" fillId="0" borderId="60" xfId="0" applyFill="1" applyBorder="1" applyAlignment="1">
      <alignment horizontal="center" vertical="center"/>
    </xf>
    <xf numFmtId="0" fontId="4" fillId="0" borderId="0" xfId="19" applyFill="1" applyBorder="1"/>
    <xf numFmtId="176" fontId="4" fillId="0" borderId="0" xfId="19" applyNumberFormat="1" applyFill="1"/>
    <xf numFmtId="9" fontId="4" fillId="0" borderId="1" xfId="0" applyNumberFormat="1" applyFont="1" applyFill="1" applyBorder="1" applyAlignment="1" applyProtection="1">
      <alignment horizontal="center" vertical="center"/>
      <protection locked="0"/>
    </xf>
    <xf numFmtId="9" fontId="4" fillId="0" borderId="5" xfId="0" applyNumberFormat="1" applyFont="1" applyFill="1" applyBorder="1" applyAlignment="1" applyProtection="1">
      <alignment horizontal="center" vertical="center"/>
      <protection locked="0"/>
    </xf>
    <xf numFmtId="9" fontId="2" fillId="0" borderId="4" xfId="0" applyNumberFormat="1" applyFont="1" applyFill="1" applyBorder="1" applyAlignment="1" applyProtection="1">
      <alignment horizontal="center" vertical="center"/>
      <protection locked="0"/>
    </xf>
    <xf numFmtId="9" fontId="4" fillId="0" borderId="2" xfId="0" applyNumberFormat="1" applyFont="1" applyFill="1" applyBorder="1" applyAlignment="1" applyProtection="1">
      <alignment horizontal="center" vertical="center"/>
      <protection locked="0"/>
    </xf>
    <xf numFmtId="9" fontId="4" fillId="0" borderId="4" xfId="0" applyNumberFormat="1" applyFont="1" applyFill="1" applyBorder="1" applyAlignment="1" applyProtection="1">
      <alignment horizontal="center" vertical="center"/>
      <protection locked="0"/>
    </xf>
    <xf numFmtId="10" fontId="4" fillId="0" borderId="2" xfId="0" applyNumberFormat="1" applyFont="1" applyFill="1" applyBorder="1" applyAlignment="1" applyProtection="1">
      <alignment horizontal="center" vertical="center"/>
      <protection locked="0"/>
    </xf>
    <xf numFmtId="0" fontId="11" fillId="6" borderId="1"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4" xfId="0" applyFont="1" applyFill="1" applyBorder="1" applyAlignment="1" applyProtection="1">
      <alignment horizontal="center" vertical="center" wrapText="1"/>
      <protection locked="0"/>
    </xf>
    <xf numFmtId="0" fontId="5" fillId="6" borderId="11" xfId="0" applyFont="1" applyFill="1" applyBorder="1" applyAlignment="1" applyProtection="1">
      <alignment horizontal="center" vertical="center" wrapText="1"/>
      <protection locked="0"/>
    </xf>
    <xf numFmtId="0" fontId="5" fillId="6" borderId="12" xfId="0" applyFont="1" applyFill="1" applyBorder="1" applyAlignment="1" applyProtection="1">
      <alignment horizontal="center" vertical="center" wrapText="1"/>
      <protection locked="0"/>
    </xf>
    <xf numFmtId="0" fontId="5" fillId="6" borderId="13" xfId="0" applyFont="1" applyFill="1" applyBorder="1" applyAlignment="1" applyProtection="1">
      <alignment horizontal="center" vertical="center" wrapText="1"/>
      <protection locked="0"/>
    </xf>
    <xf numFmtId="0" fontId="5" fillId="6" borderId="3" xfId="0" applyFont="1" applyFill="1" applyBorder="1" applyAlignment="1">
      <alignment horizontal="center" vertical="center" wrapText="1"/>
    </xf>
    <xf numFmtId="0" fontId="5" fillId="6" borderId="1" xfId="0" applyFont="1" applyFill="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5" fillId="6" borderId="19" xfId="0" applyFont="1" applyFill="1" applyBorder="1" applyAlignment="1">
      <alignment horizontal="center" vertical="center" wrapText="1"/>
    </xf>
    <xf numFmtId="0" fontId="5" fillId="6" borderId="22" xfId="0" applyFont="1" applyFill="1" applyBorder="1" applyAlignment="1">
      <alignment horizontal="center" vertical="center" wrapText="1"/>
    </xf>
    <xf numFmtId="0" fontId="11" fillId="0" borderId="33" xfId="0" applyFont="1" applyFill="1" applyBorder="1" applyAlignment="1">
      <alignment horizontal="right" vertical="center"/>
    </xf>
    <xf numFmtId="0" fontId="6" fillId="0" borderId="33" xfId="0" applyFont="1" applyFill="1" applyBorder="1" applyAlignment="1">
      <alignment horizontal="right" vertical="center"/>
    </xf>
    <xf numFmtId="0" fontId="6" fillId="0" borderId="34" xfId="0" applyFont="1" applyFill="1" applyBorder="1" applyAlignment="1">
      <alignment horizontal="right" vertical="center"/>
    </xf>
    <xf numFmtId="0" fontId="35" fillId="0" borderId="26" xfId="0" applyFont="1" applyFill="1" applyBorder="1" applyAlignment="1">
      <alignment horizontal="center"/>
    </xf>
    <xf numFmtId="0" fontId="35" fillId="0" borderId="27" xfId="0" applyFont="1" applyFill="1" applyBorder="1" applyAlignment="1">
      <alignment horizontal="center"/>
    </xf>
    <xf numFmtId="0" fontId="35" fillId="0" borderId="28" xfId="0" applyFont="1" applyFill="1" applyBorder="1" applyAlignment="1">
      <alignment horizontal="center"/>
    </xf>
    <xf numFmtId="0" fontId="35" fillId="0" borderId="29" xfId="0" applyFont="1" applyFill="1" applyBorder="1" applyAlignment="1">
      <alignment horizontal="center"/>
    </xf>
    <xf numFmtId="0" fontId="35" fillId="0" borderId="0" xfId="0" applyFont="1" applyFill="1" applyBorder="1" applyAlignment="1">
      <alignment horizontal="center"/>
    </xf>
    <xf numFmtId="0" fontId="35" fillId="0" borderId="10" xfId="0" applyFont="1" applyFill="1" applyBorder="1" applyAlignment="1">
      <alignment horizontal="center"/>
    </xf>
    <xf numFmtId="0" fontId="5" fillId="6" borderId="18"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6" borderId="8"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1" fontId="5" fillId="0" borderId="61" xfId="0" applyNumberFormat="1" applyFont="1" applyFill="1" applyBorder="1" applyAlignment="1">
      <alignment horizontal="justify" vertical="center" wrapText="1"/>
    </xf>
    <xf numFmtId="1" fontId="5" fillId="0" borderId="60" xfId="0" applyNumberFormat="1" applyFont="1" applyFill="1" applyBorder="1" applyAlignment="1">
      <alignment horizontal="justify" vertical="center" wrapText="1"/>
    </xf>
    <xf numFmtId="0" fontId="5" fillId="0" borderId="22"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1" fontId="5" fillId="0" borderId="2" xfId="0" applyNumberFormat="1" applyFont="1" applyFill="1" applyBorder="1" applyAlignment="1">
      <alignment horizontal="left" vertical="center" wrapText="1"/>
    </xf>
    <xf numFmtId="1" fontId="5" fillId="0" borderId="5" xfId="0" applyNumberFormat="1" applyFont="1" applyFill="1" applyBorder="1" applyAlignment="1">
      <alignment horizontal="left" vertical="center" wrapText="1"/>
    </xf>
    <xf numFmtId="1" fontId="5" fillId="0" borderId="21" xfId="0" applyNumberFormat="1" applyFont="1" applyFill="1" applyBorder="1" applyAlignment="1" applyProtection="1">
      <alignment horizontal="center" vertical="center" wrapText="1"/>
      <protection locked="0"/>
    </xf>
    <xf numFmtId="1" fontId="5" fillId="0" borderId="24" xfId="0" applyNumberFormat="1" applyFont="1" applyFill="1" applyBorder="1" applyAlignment="1" applyProtection="1">
      <alignment horizontal="center" vertical="center" wrapText="1"/>
      <protection locked="0"/>
    </xf>
    <xf numFmtId="0" fontId="5" fillId="0" borderId="61" xfId="0" applyFont="1" applyFill="1" applyBorder="1" applyAlignment="1">
      <alignment horizontal="justify" vertical="center" wrapText="1"/>
    </xf>
    <xf numFmtId="0" fontId="5" fillId="0" borderId="41" xfId="0" applyFont="1" applyFill="1" applyBorder="1" applyAlignment="1">
      <alignment horizontal="justify" vertical="center" wrapText="1"/>
    </xf>
    <xf numFmtId="0" fontId="5" fillId="0" borderId="60"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2" xfId="0" applyFont="1" applyFill="1" applyBorder="1" applyAlignment="1">
      <alignment horizontal="justify" vertical="center" wrapText="1"/>
    </xf>
    <xf numFmtId="0" fontId="5" fillId="0" borderId="25"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4" fillId="0" borderId="4" xfId="0" applyFont="1" applyFill="1" applyBorder="1" applyAlignment="1">
      <alignment horizontal="justify" vertical="center" wrapText="1"/>
    </xf>
    <xf numFmtId="0" fontId="5" fillId="0" borderId="40" xfId="0" applyFont="1" applyFill="1" applyBorder="1" applyAlignment="1">
      <alignment horizontal="justify" vertical="center" wrapText="1"/>
    </xf>
    <xf numFmtId="0" fontId="5" fillId="0" borderId="42" xfId="0" applyFont="1" applyFill="1" applyBorder="1" applyAlignment="1">
      <alignment horizontal="justify" vertical="center" wrapText="1"/>
    </xf>
    <xf numFmtId="10" fontId="5" fillId="0" borderId="61" xfId="0" applyNumberFormat="1" applyFont="1" applyFill="1" applyBorder="1" applyAlignment="1">
      <alignment horizontal="justify" vertical="center" wrapText="1"/>
    </xf>
    <xf numFmtId="10" fontId="5" fillId="0" borderId="41" xfId="0" applyNumberFormat="1" applyFont="1" applyFill="1" applyBorder="1" applyAlignment="1">
      <alignment horizontal="justify" vertical="center" wrapText="1"/>
    </xf>
    <xf numFmtId="10" fontId="5" fillId="0" borderId="60" xfId="0" applyNumberFormat="1" applyFont="1" applyFill="1" applyBorder="1" applyAlignment="1">
      <alignment horizontal="justify" vertical="center" wrapText="1"/>
    </xf>
    <xf numFmtId="0" fontId="5" fillId="0" borderId="61"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60" xfId="0" applyFont="1" applyFill="1" applyBorder="1" applyAlignment="1">
      <alignment horizontal="center" vertical="center" wrapText="1"/>
    </xf>
    <xf numFmtId="1" fontId="5" fillId="0" borderId="19" xfId="0" applyNumberFormat="1" applyFont="1" applyFill="1" applyBorder="1" applyAlignment="1">
      <alignment horizontal="justify" vertical="center" wrapText="1"/>
    </xf>
    <xf numFmtId="1" fontId="5" fillId="0" borderId="20" xfId="0" applyNumberFormat="1" applyFont="1" applyFill="1" applyBorder="1" applyAlignment="1">
      <alignment horizontal="justify"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5" fillId="0" borderId="5"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5" fillId="0" borderId="4" xfId="0" applyFont="1" applyFill="1" applyBorder="1" applyAlignment="1">
      <alignment horizontal="justify" vertical="center" wrapText="1"/>
    </xf>
    <xf numFmtId="0" fontId="5" fillId="0" borderId="64" xfId="0" applyFont="1" applyFill="1" applyBorder="1" applyAlignment="1">
      <alignment horizontal="justify" vertical="center" wrapText="1"/>
    </xf>
    <xf numFmtId="0" fontId="5" fillId="0" borderId="12" xfId="0" applyFont="1" applyFill="1" applyBorder="1" applyAlignment="1">
      <alignment horizontal="justify" vertical="center" wrapText="1"/>
    </xf>
    <xf numFmtId="0" fontId="5" fillId="0" borderId="13" xfId="0" applyFont="1" applyFill="1" applyBorder="1" applyAlignment="1">
      <alignment horizontal="justify" vertical="center" wrapText="1"/>
    </xf>
    <xf numFmtId="0" fontId="5" fillId="6" borderId="17" xfId="0" applyFont="1" applyFill="1" applyBorder="1" applyAlignment="1">
      <alignment horizontal="center" vertical="center"/>
    </xf>
    <xf numFmtId="0" fontId="5" fillId="6" borderId="35" xfId="0" applyFont="1" applyFill="1" applyBorder="1" applyAlignment="1">
      <alignment horizontal="center" vertical="center"/>
    </xf>
    <xf numFmtId="0" fontId="5" fillId="6" borderId="48" xfId="0" applyFont="1" applyFill="1" applyBorder="1" applyAlignment="1">
      <alignment horizontal="center" vertical="center"/>
    </xf>
    <xf numFmtId="0" fontId="5" fillId="6" borderId="4" xfId="0" applyFont="1" applyFill="1" applyBorder="1" applyAlignment="1">
      <alignment horizontal="center" vertical="center" wrapText="1"/>
    </xf>
    <xf numFmtId="0" fontId="4" fillId="0" borderId="5" xfId="0" applyFont="1" applyFill="1" applyBorder="1" applyAlignment="1">
      <alignment horizontal="justify" vertical="center" wrapText="1"/>
    </xf>
    <xf numFmtId="0" fontId="5" fillId="0" borderId="18" xfId="0" applyFont="1" applyFill="1" applyBorder="1" applyAlignment="1">
      <alignment horizontal="left" wrapText="1"/>
    </xf>
    <xf numFmtId="0" fontId="5" fillId="0" borderId="19" xfId="0" applyFont="1" applyFill="1" applyBorder="1" applyAlignment="1">
      <alignment horizontal="left" wrapText="1"/>
    </xf>
    <xf numFmtId="0" fontId="22" fillId="0" borderId="27" xfId="0" applyFont="1" applyFill="1" applyBorder="1" applyAlignment="1">
      <alignment horizontal="right"/>
    </xf>
    <xf numFmtId="0" fontId="3" fillId="6" borderId="26" xfId="0" applyFont="1" applyFill="1" applyBorder="1" applyAlignment="1" applyProtection="1">
      <alignment horizontal="center" vertical="center" wrapText="1"/>
      <protection locked="0"/>
    </xf>
    <xf numFmtId="0" fontId="3" fillId="6" borderId="27"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28" xfId="0" applyFont="1" applyFill="1" applyBorder="1" applyAlignment="1" applyProtection="1">
      <alignment horizontal="center" vertical="center" wrapText="1"/>
      <protection locked="0"/>
    </xf>
    <xf numFmtId="0" fontId="3" fillId="6" borderId="29" xfId="0" applyFont="1" applyFill="1" applyBorder="1" applyAlignment="1" applyProtection="1">
      <alignment horizontal="center" vertical="center" wrapText="1"/>
      <protection locked="0"/>
    </xf>
    <xf numFmtId="0" fontId="3" fillId="6" borderId="10" xfId="0" applyFont="1" applyFill="1" applyBorder="1" applyAlignment="1" applyProtection="1">
      <alignment horizontal="center" vertical="center" wrapText="1"/>
      <protection locked="0"/>
    </xf>
    <xf numFmtId="0" fontId="3" fillId="6" borderId="31" xfId="0" applyFont="1" applyFill="1" applyBorder="1" applyAlignment="1" applyProtection="1">
      <alignment horizontal="center" vertical="center" wrapText="1"/>
      <protection locked="0"/>
    </xf>
    <xf numFmtId="0" fontId="3" fillId="6" borderId="32" xfId="0" applyFont="1" applyFill="1" applyBorder="1" applyAlignment="1" applyProtection="1">
      <alignment horizontal="center" vertical="center" wrapText="1"/>
      <protection locked="0"/>
    </xf>
    <xf numFmtId="0" fontId="3" fillId="6" borderId="38" xfId="0" applyFont="1" applyFill="1" applyBorder="1" applyAlignment="1" applyProtection="1">
      <alignment horizontal="center" vertical="center" wrapText="1"/>
      <protection locked="0"/>
    </xf>
    <xf numFmtId="0" fontId="5" fillId="0" borderId="2"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22" xfId="0" applyFont="1" applyFill="1" applyBorder="1" applyAlignment="1">
      <alignment horizontal="justify" vertical="center" wrapText="1"/>
    </xf>
    <xf numFmtId="0" fontId="5" fillId="0" borderId="15" xfId="0" applyFont="1" applyFill="1" applyBorder="1" applyAlignment="1">
      <alignment horizontal="justify" vertical="center" wrapText="1"/>
    </xf>
    <xf numFmtId="0" fontId="5" fillId="0" borderId="50" xfId="0" applyFont="1" applyFill="1" applyBorder="1" applyAlignment="1">
      <alignment horizontal="justify" vertical="center" wrapText="1"/>
    </xf>
    <xf numFmtId="0" fontId="40" fillId="0" borderId="40" xfId="0" applyFont="1" applyFill="1" applyBorder="1" applyAlignment="1">
      <alignment horizontal="center" vertical="center" wrapText="1"/>
    </xf>
    <xf numFmtId="0" fontId="40" fillId="0" borderId="41" xfId="0" applyFont="1" applyFill="1" applyBorder="1" applyAlignment="1">
      <alignment horizontal="center" vertical="center" wrapText="1"/>
    </xf>
    <xf numFmtId="0" fontId="40" fillId="0" borderId="42" xfId="0" applyFont="1" applyFill="1" applyBorder="1" applyAlignment="1">
      <alignment horizontal="center" vertical="center" wrapText="1"/>
    </xf>
    <xf numFmtId="1" fontId="5" fillId="0" borderId="41" xfId="0" applyNumberFormat="1" applyFont="1" applyFill="1" applyBorder="1" applyAlignment="1">
      <alignment horizontal="justify" vertical="center" wrapText="1"/>
    </xf>
    <xf numFmtId="0" fontId="0" fillId="0" borderId="18" xfId="0" applyFill="1" applyBorder="1" applyAlignment="1">
      <alignment horizontal="center"/>
    </xf>
    <xf numFmtId="0" fontId="0" fillId="0" borderId="3" xfId="0" applyFill="1" applyBorder="1" applyAlignment="1">
      <alignment horizontal="center"/>
    </xf>
    <xf numFmtId="0" fontId="0" fillId="0" borderId="19" xfId="0" applyFill="1" applyBorder="1" applyAlignment="1">
      <alignment horizontal="center"/>
    </xf>
    <xf numFmtId="0" fontId="0" fillId="0" borderId="1" xfId="0" applyFill="1" applyBorder="1" applyAlignment="1">
      <alignment horizontal="center"/>
    </xf>
    <xf numFmtId="0" fontId="0" fillId="0" borderId="20" xfId="0" applyFill="1" applyBorder="1" applyAlignment="1">
      <alignment horizontal="center"/>
    </xf>
    <xf numFmtId="0" fontId="0" fillId="0" borderId="4" xfId="0" applyFill="1" applyBorder="1" applyAlignment="1">
      <alignment horizontal="center"/>
    </xf>
    <xf numFmtId="0" fontId="11" fillId="6" borderId="8"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37" xfId="0" applyFont="1" applyFill="1" applyBorder="1" applyAlignment="1">
      <alignment horizontal="center" vertical="center" wrapText="1"/>
    </xf>
    <xf numFmtId="0" fontId="11" fillId="6" borderId="51"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1" fillId="6" borderId="35" xfId="0" applyFont="1" applyFill="1" applyBorder="1" applyAlignment="1">
      <alignment horizontal="center" vertical="center" wrapText="1"/>
    </xf>
    <xf numFmtId="0" fontId="11" fillId="6" borderId="36"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4" xfId="0" applyFont="1" applyFill="1" applyBorder="1" applyAlignment="1">
      <alignment horizontal="center"/>
    </xf>
    <xf numFmtId="0" fontId="4" fillId="0" borderId="40"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1" fontId="5" fillId="0" borderId="22" xfId="0" applyNumberFormat="1" applyFont="1" applyFill="1" applyBorder="1" applyAlignment="1">
      <alignment horizontal="justify" vertical="center" wrapText="1"/>
    </xf>
    <xf numFmtId="1" fontId="5" fillId="0" borderId="15" xfId="0" applyNumberFormat="1" applyFont="1" applyFill="1" applyBorder="1" applyAlignment="1">
      <alignment horizontal="justify" vertical="center" wrapText="1"/>
    </xf>
    <xf numFmtId="1" fontId="5" fillId="0" borderId="16" xfId="0" applyNumberFormat="1" applyFont="1" applyFill="1" applyBorder="1" applyAlignment="1">
      <alignment horizontal="justify" vertical="center" wrapText="1"/>
    </xf>
    <xf numFmtId="1" fontId="5" fillId="0" borderId="2" xfId="0" applyNumberFormat="1" applyFont="1" applyFill="1" applyBorder="1" applyAlignment="1">
      <alignment horizontal="center" vertical="center" wrapText="1"/>
    </xf>
    <xf numFmtId="1" fontId="5" fillId="0" borderId="25" xfId="0" applyNumberFormat="1" applyFont="1" applyFill="1" applyBorder="1" applyAlignment="1">
      <alignment horizontal="center" vertical="center" wrapText="1"/>
    </xf>
    <xf numFmtId="1" fontId="5" fillId="0" borderId="44" xfId="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0" fontId="5" fillId="0" borderId="19" xfId="0" applyFont="1" applyFill="1" applyBorder="1" applyAlignment="1">
      <alignment horizontal="left" vertical="center" wrapText="1"/>
    </xf>
    <xf numFmtId="0" fontId="5" fillId="0" borderId="19" xfId="0" applyFont="1" applyFill="1" applyBorder="1" applyAlignment="1">
      <alignment horizontal="left" vertical="center"/>
    </xf>
    <xf numFmtId="0" fontId="5" fillId="0" borderId="21"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64" xfId="0" applyFont="1" applyFill="1" applyBorder="1" applyAlignment="1">
      <alignment horizontal="center" vertical="center" wrapText="1"/>
    </xf>
    <xf numFmtId="0" fontId="5" fillId="0" borderId="15" xfId="0" applyFont="1" applyFill="1" applyBorder="1" applyAlignment="1">
      <alignment horizontal="center" vertical="center" wrapText="1"/>
    </xf>
    <xf numFmtId="1" fontId="5" fillId="0" borderId="2" xfId="0" applyNumberFormat="1" applyFont="1" applyFill="1" applyBorder="1" applyAlignment="1">
      <alignment horizontal="justify" vertical="center" wrapText="1"/>
    </xf>
    <xf numFmtId="1" fontId="5" fillId="0" borderId="25" xfId="0" applyNumberFormat="1" applyFont="1" applyFill="1" applyBorder="1" applyAlignment="1">
      <alignment horizontal="justify" vertical="center" wrapText="1"/>
    </xf>
    <xf numFmtId="1" fontId="5" fillId="0" borderId="44" xfId="0" applyNumberFormat="1" applyFont="1" applyFill="1" applyBorder="1" applyAlignment="1">
      <alignment horizontal="justify" vertical="center" wrapText="1"/>
    </xf>
    <xf numFmtId="1" fontId="5" fillId="0" borderId="21" xfId="0" applyNumberFormat="1" applyFont="1" applyFill="1" applyBorder="1" applyAlignment="1">
      <alignment horizontal="justify" vertical="center" wrapText="1"/>
    </xf>
    <xf numFmtId="1" fontId="5" fillId="0" borderId="24" xfId="0" applyNumberFormat="1" applyFont="1" applyFill="1" applyBorder="1" applyAlignment="1">
      <alignment horizontal="justify" vertical="center" wrapText="1"/>
    </xf>
    <xf numFmtId="1" fontId="5" fillId="0" borderId="45" xfId="0" applyNumberFormat="1" applyFont="1" applyFill="1" applyBorder="1" applyAlignment="1">
      <alignment horizontal="justify" vertical="center" wrapText="1"/>
    </xf>
    <xf numFmtId="1" fontId="5" fillId="0" borderId="61" xfId="0" applyNumberFormat="1" applyFont="1" applyFill="1" applyBorder="1" applyAlignment="1">
      <alignment horizontal="center" vertical="center" wrapText="1"/>
    </xf>
    <xf numFmtId="1" fontId="5" fillId="0" borderId="41" xfId="0" applyNumberFormat="1" applyFont="1" applyFill="1" applyBorder="1" applyAlignment="1">
      <alignment horizontal="center" vertical="center" wrapText="1"/>
    </xf>
    <xf numFmtId="1" fontId="5" fillId="0" borderId="60" xfId="0" applyNumberFormat="1" applyFont="1" applyFill="1" applyBorder="1" applyAlignment="1">
      <alignment horizontal="center" vertical="center" wrapText="1"/>
    </xf>
    <xf numFmtId="1" fontId="5" fillId="0" borderId="5" xfId="0" applyNumberFormat="1" applyFont="1" applyFill="1" applyBorder="1" applyAlignment="1">
      <alignment horizontal="center" vertical="center" wrapText="1"/>
    </xf>
    <xf numFmtId="1" fontId="5" fillId="0" borderId="64" xfId="0" applyNumberFormat="1" applyFont="1" applyFill="1" applyBorder="1" applyAlignment="1" applyProtection="1">
      <alignment horizontal="center" vertical="center" wrapText="1"/>
      <protection locked="0"/>
    </xf>
    <xf numFmtId="0" fontId="4" fillId="0" borderId="43"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5" fillId="0" borderId="12" xfId="0" applyFont="1" applyFill="1" applyBorder="1" applyAlignment="1">
      <alignment horizontal="left" vertical="center" wrapText="1"/>
    </xf>
    <xf numFmtId="0" fontId="5" fillId="0" borderId="12" xfId="0" applyFont="1" applyFill="1" applyBorder="1" applyAlignment="1">
      <alignment horizontal="left" vertical="center"/>
    </xf>
    <xf numFmtId="1" fontId="5" fillId="0" borderId="1" xfId="0" applyNumberFormat="1" applyFont="1" applyFill="1" applyBorder="1" applyAlignment="1">
      <alignment horizontal="justify" vertical="center" wrapText="1"/>
    </xf>
    <xf numFmtId="1" fontId="5" fillId="0" borderId="12" xfId="0" applyNumberFormat="1" applyFont="1" applyFill="1" applyBorder="1" applyAlignment="1">
      <alignment horizontal="justify" vertical="center" wrapText="1"/>
    </xf>
    <xf numFmtId="1" fontId="5" fillId="0" borderId="40" xfId="0" applyNumberFormat="1" applyFont="1" applyFill="1" applyBorder="1" applyAlignment="1">
      <alignment horizontal="center" vertical="center" wrapText="1"/>
    </xf>
    <xf numFmtId="1" fontId="5" fillId="0" borderId="42" xfId="0" applyNumberFormat="1" applyFont="1" applyFill="1" applyBorder="1" applyAlignment="1">
      <alignment horizontal="center" vertical="center" wrapText="1"/>
    </xf>
    <xf numFmtId="178" fontId="2" fillId="0" borderId="43" xfId="23" applyNumberFormat="1" applyFont="1" applyFill="1" applyBorder="1" applyAlignment="1" applyProtection="1">
      <alignment horizontal="center" vertical="center" wrapText="1"/>
      <protection locked="0"/>
    </xf>
    <xf numFmtId="178" fontId="2" fillId="0" borderId="5" xfId="23" applyNumberFormat="1" applyFont="1" applyFill="1" applyBorder="1" applyAlignment="1" applyProtection="1">
      <alignment horizontal="center" vertical="center" wrapText="1"/>
      <protection locked="0"/>
    </xf>
    <xf numFmtId="0" fontId="4" fillId="0" borderId="1" xfId="16" applyFont="1" applyFill="1" applyBorder="1" applyAlignment="1">
      <alignment horizontal="center" vertical="center" wrapText="1"/>
    </xf>
    <xf numFmtId="178" fontId="2" fillId="0" borderId="8" xfId="23" applyNumberFormat="1" applyFont="1" applyFill="1" applyBorder="1" applyAlignment="1" applyProtection="1">
      <alignment horizontal="center" vertical="center" wrapText="1"/>
      <protection locked="0"/>
    </xf>
    <xf numFmtId="178" fontId="2" fillId="0" borderId="51" xfId="23" applyNumberFormat="1" applyFont="1" applyFill="1" applyBorder="1" applyAlignment="1" applyProtection="1">
      <alignment horizontal="center" vertical="center" wrapText="1"/>
      <protection locked="0"/>
    </xf>
    <xf numFmtId="0" fontId="4" fillId="0" borderId="5" xfId="16" applyFont="1" applyFill="1" applyBorder="1" applyAlignment="1">
      <alignment horizontal="center" vertical="center" wrapText="1"/>
    </xf>
    <xf numFmtId="9" fontId="2" fillId="0" borderId="5" xfId="23" applyFont="1" applyFill="1" applyBorder="1" applyAlignment="1" applyProtection="1">
      <alignment horizontal="center" vertical="center" wrapText="1"/>
      <protection locked="0"/>
    </xf>
    <xf numFmtId="9" fontId="2" fillId="0" borderId="1" xfId="23" applyFont="1" applyFill="1" applyBorder="1" applyAlignment="1" applyProtection="1">
      <alignment horizontal="center" vertical="center" wrapText="1"/>
      <protection locked="0"/>
    </xf>
    <xf numFmtId="9" fontId="2" fillId="0" borderId="2" xfId="23" applyFont="1" applyFill="1" applyBorder="1" applyAlignment="1" applyProtection="1">
      <alignment horizontal="center" vertical="center" wrapText="1"/>
      <protection locked="0"/>
    </xf>
    <xf numFmtId="0" fontId="2" fillId="0" borderId="43" xfId="0"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10" fontId="2" fillId="0" borderId="3" xfId="23" applyNumberFormat="1" applyFont="1" applyFill="1" applyBorder="1" applyAlignment="1" applyProtection="1">
      <alignment horizontal="center" vertical="center" wrapText="1"/>
      <protection locked="0"/>
    </xf>
    <xf numFmtId="10" fontId="2" fillId="0" borderId="1" xfId="23" applyNumberFormat="1" applyFont="1" applyFill="1" applyBorder="1" applyAlignment="1" applyProtection="1">
      <alignment horizontal="center" vertical="center" wrapText="1"/>
      <protection locked="0"/>
    </xf>
    <xf numFmtId="0" fontId="4" fillId="2" borderId="2" xfId="16" applyFont="1" applyFill="1" applyBorder="1" applyAlignment="1">
      <alignment horizontal="justify" vertical="center" wrapText="1"/>
    </xf>
    <xf numFmtId="0" fontId="4" fillId="2" borderId="5" xfId="16" applyFont="1" applyFill="1" applyBorder="1" applyAlignment="1">
      <alignment horizontal="justify" vertical="center" wrapText="1"/>
    </xf>
    <xf numFmtId="0" fontId="4" fillId="0" borderId="2" xfId="0" applyFont="1" applyBorder="1" applyAlignment="1">
      <alignment horizontal="center" vertical="center" wrapText="1"/>
    </xf>
    <xf numFmtId="0" fontId="4" fillId="0" borderId="25" xfId="0" applyFont="1" applyBorder="1" applyAlignment="1">
      <alignment horizontal="center" vertical="center" wrapText="1"/>
    </xf>
    <xf numFmtId="0" fontId="2" fillId="0" borderId="2" xfId="0" applyFont="1" applyFill="1" applyBorder="1" applyAlignment="1" applyProtection="1">
      <alignment horizontal="center" vertical="center" wrapText="1"/>
      <protection locked="0"/>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3" xfId="16" applyFont="1" applyFill="1" applyBorder="1" applyAlignment="1">
      <alignment horizontal="center" vertical="center" wrapText="1"/>
    </xf>
    <xf numFmtId="10" fontId="2" fillId="0" borderId="43" xfId="0" applyNumberFormat="1" applyFont="1" applyFill="1" applyBorder="1" applyAlignment="1" applyProtection="1">
      <alignment horizontal="center" vertical="center" wrapText="1"/>
      <protection locked="0"/>
    </xf>
    <xf numFmtId="10" fontId="2" fillId="0" borderId="5" xfId="0" applyNumberFormat="1" applyFont="1" applyFill="1" applyBorder="1" applyAlignment="1" applyProtection="1">
      <alignment horizontal="center" vertical="center" wrapText="1"/>
      <protection locked="0"/>
    </xf>
    <xf numFmtId="10" fontId="2" fillId="0" borderId="25" xfId="0" applyNumberFormat="1" applyFont="1" applyFill="1" applyBorder="1" applyAlignment="1" applyProtection="1">
      <alignment horizontal="center" vertical="center" wrapText="1"/>
      <protection locked="0"/>
    </xf>
    <xf numFmtId="0" fontId="4" fillId="0" borderId="2" xfId="16" applyFont="1" applyFill="1" applyBorder="1" applyAlignment="1">
      <alignment horizontal="center" vertical="center" wrapText="1"/>
    </xf>
    <xf numFmtId="0" fontId="2" fillId="0" borderId="25" xfId="0" applyFont="1" applyFill="1" applyBorder="1" applyAlignment="1" applyProtection="1">
      <alignment horizontal="center" vertical="center" wrapText="1"/>
      <protection locked="0"/>
    </xf>
    <xf numFmtId="0" fontId="2" fillId="0" borderId="44" xfId="0" applyFont="1" applyFill="1" applyBorder="1" applyAlignment="1" applyProtection="1">
      <alignment horizontal="center" vertical="center" wrapText="1"/>
      <protection locked="0"/>
    </xf>
    <xf numFmtId="0" fontId="4" fillId="4" borderId="2" xfId="16" applyFont="1" applyFill="1" applyBorder="1" applyAlignment="1">
      <alignment horizontal="justify" vertical="center" wrapText="1"/>
    </xf>
    <xf numFmtId="0" fontId="4" fillId="4" borderId="5" xfId="16" applyFont="1" applyFill="1" applyBorder="1" applyAlignment="1">
      <alignment horizontal="justify" vertical="center" wrapText="1"/>
    </xf>
    <xf numFmtId="0" fontId="2" fillId="0" borderId="43"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4" fillId="0" borderId="2" xfId="16" applyFont="1" applyFill="1" applyBorder="1" applyAlignment="1">
      <alignment horizontal="justify" vertical="center" wrapText="1"/>
    </xf>
    <xf numFmtId="0" fontId="4" fillId="0" borderId="5" xfId="16" applyFont="1" applyFill="1" applyBorder="1" applyAlignment="1">
      <alignment horizontal="justify" vertical="center" wrapText="1"/>
    </xf>
    <xf numFmtId="0" fontId="4" fillId="0" borderId="4" xfId="16" applyFont="1" applyFill="1" applyBorder="1" applyAlignment="1">
      <alignment horizontal="center" vertical="center" wrapText="1"/>
    </xf>
    <xf numFmtId="0" fontId="2" fillId="0" borderId="2" xfId="0" applyFont="1" applyBorder="1" applyAlignment="1" applyProtection="1">
      <alignment horizontal="center" vertical="center" wrapText="1"/>
      <protection locked="0"/>
    </xf>
    <xf numFmtId="0" fontId="2" fillId="0" borderId="44" xfId="0" applyFont="1" applyBorder="1" applyAlignment="1" applyProtection="1">
      <alignment horizontal="center" vertical="center" wrapText="1"/>
      <protection locked="0"/>
    </xf>
    <xf numFmtId="178" fontId="2" fillId="0" borderId="3" xfId="23" applyNumberFormat="1" applyFont="1" applyFill="1" applyBorder="1" applyAlignment="1" applyProtection="1">
      <alignment horizontal="center" vertical="center" wrapText="1"/>
      <protection locked="0"/>
    </xf>
    <xf numFmtId="178" fontId="2" fillId="0" borderId="1" xfId="23" applyNumberFormat="1" applyFont="1" applyFill="1" applyBorder="1" applyAlignment="1" applyProtection="1">
      <alignment horizontal="center" vertical="center" wrapText="1"/>
      <protection locked="0"/>
    </xf>
    <xf numFmtId="178" fontId="2" fillId="0" borderId="4" xfId="23" applyNumberFormat="1" applyFont="1" applyFill="1" applyBorder="1" applyAlignment="1" applyProtection="1">
      <alignment horizontal="center" vertical="center" wrapText="1"/>
      <protection locked="0"/>
    </xf>
    <xf numFmtId="178" fontId="2" fillId="0" borderId="25" xfId="23" applyNumberFormat="1" applyFont="1" applyFill="1" applyBorder="1" applyAlignment="1" applyProtection="1">
      <alignment horizontal="center" vertical="center" wrapText="1"/>
      <protection locked="0"/>
    </xf>
    <xf numFmtId="10" fontId="2" fillId="0" borderId="2" xfId="23" applyNumberFormat="1" applyFont="1" applyFill="1" applyBorder="1" applyAlignment="1" applyProtection="1">
      <alignment horizontal="center" vertical="center" wrapText="1"/>
      <protection locked="0"/>
    </xf>
    <xf numFmtId="10" fontId="2" fillId="0" borderId="5" xfId="23" applyNumberFormat="1" applyFont="1" applyFill="1" applyBorder="1" applyAlignment="1" applyProtection="1">
      <alignment horizontal="center" vertical="center" wrapText="1"/>
      <protection locked="0"/>
    </xf>
    <xf numFmtId="9" fontId="2" fillId="0" borderId="3" xfId="23" applyFont="1" applyFill="1" applyBorder="1" applyAlignment="1" applyProtection="1">
      <alignment horizontal="center" vertical="center" wrapText="1"/>
      <protection locked="0"/>
    </xf>
    <xf numFmtId="9" fontId="2" fillId="0" borderId="4" xfId="23" applyFont="1" applyFill="1" applyBorder="1" applyAlignment="1" applyProtection="1">
      <alignment horizontal="center" vertical="center" wrapText="1"/>
      <protection locked="0"/>
    </xf>
    <xf numFmtId="10" fontId="2" fillId="0" borderId="2" xfId="0" applyNumberFormat="1" applyFont="1" applyFill="1" applyBorder="1" applyAlignment="1" applyProtection="1">
      <alignment horizontal="center" vertical="center" wrapText="1"/>
      <protection locked="0"/>
    </xf>
    <xf numFmtId="0" fontId="4" fillId="2" borderId="23" xfId="16" applyFont="1" applyFill="1" applyBorder="1" applyAlignment="1">
      <alignment horizontal="justify" vertical="center" wrapText="1"/>
    </xf>
    <xf numFmtId="0" fontId="4" fillId="2" borderId="64" xfId="16" applyFont="1" applyFill="1" applyBorder="1" applyAlignment="1">
      <alignment horizontal="justify" vertical="center"/>
    </xf>
    <xf numFmtId="0" fontId="4" fillId="2" borderId="5" xfId="16" applyFont="1" applyFill="1" applyBorder="1" applyAlignment="1">
      <alignment horizontal="justify" vertical="center"/>
    </xf>
    <xf numFmtId="0" fontId="2" fillId="0" borderId="1" xfId="0" applyFont="1" applyFill="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4" fillId="2" borderId="1" xfId="16" applyFont="1" applyFill="1" applyBorder="1" applyAlignment="1">
      <alignment horizontal="justify" vertical="center" wrapText="1"/>
    </xf>
    <xf numFmtId="0" fontId="4" fillId="2" borderId="2" xfId="16" applyFont="1" applyFill="1" applyBorder="1" applyAlignment="1">
      <alignment horizontal="left" vertical="center" wrapText="1"/>
    </xf>
    <xf numFmtId="0" fontId="4" fillId="2" borderId="5" xfId="16" applyFont="1" applyFill="1" applyBorder="1" applyAlignment="1">
      <alignment horizontal="left" vertical="center" wrapText="1"/>
    </xf>
    <xf numFmtId="10" fontId="2" fillId="0" borderId="44" xfId="0" applyNumberFormat="1" applyFont="1" applyFill="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0" fontId="4" fillId="0" borderId="5" xfId="0" applyFont="1" applyFill="1" applyBorder="1" applyAlignment="1">
      <alignment horizontal="center" vertical="center" wrapText="1"/>
    </xf>
    <xf numFmtId="9" fontId="2" fillId="0" borderId="25" xfId="23" applyFont="1" applyFill="1" applyBorder="1" applyAlignment="1" applyProtection="1">
      <alignment horizontal="center" vertical="center" wrapText="1"/>
      <protection locked="0"/>
    </xf>
    <xf numFmtId="0" fontId="4" fillId="0" borderId="43" xfId="16" applyFont="1" applyFill="1" applyBorder="1" applyAlignment="1">
      <alignment horizontal="justify" vertical="center" wrapText="1"/>
    </xf>
    <xf numFmtId="0" fontId="4" fillId="0" borderId="44" xfId="16" applyFont="1" applyFill="1" applyBorder="1" applyAlignment="1">
      <alignment horizontal="justify" vertical="center" wrapText="1"/>
    </xf>
    <xf numFmtId="0" fontId="4" fillId="0" borderId="43" xfId="0" applyFont="1" applyFill="1" applyBorder="1" applyAlignment="1">
      <alignment horizontal="justify" vertical="top" wrapText="1"/>
    </xf>
    <xf numFmtId="0" fontId="4" fillId="0" borderId="5" xfId="0" applyFont="1" applyFill="1" applyBorder="1" applyAlignment="1">
      <alignment horizontal="justify" vertical="top"/>
    </xf>
    <xf numFmtId="0" fontId="4" fillId="0" borderId="5" xfId="0" applyFont="1" applyFill="1" applyBorder="1" applyAlignment="1">
      <alignment horizontal="justify" vertical="center"/>
    </xf>
    <xf numFmtId="0" fontId="4" fillId="2" borderId="21" xfId="16" applyFont="1" applyFill="1" applyBorder="1" applyAlignment="1">
      <alignment horizontal="justify" vertical="center" wrapText="1"/>
    </xf>
    <xf numFmtId="0" fontId="4" fillId="2" borderId="45" xfId="16" applyFont="1" applyFill="1" applyBorder="1" applyAlignment="1">
      <alignment horizontal="justify" vertical="center" wrapText="1"/>
    </xf>
    <xf numFmtId="0" fontId="2" fillId="5" borderId="20" xfId="16" applyFont="1" applyFill="1" applyBorder="1" applyAlignment="1">
      <alignment horizontal="center" vertical="center" wrapText="1"/>
    </xf>
    <xf numFmtId="0" fontId="2" fillId="5" borderId="4" xfId="16" applyFont="1" applyFill="1" applyBorder="1" applyAlignment="1">
      <alignment horizontal="center" vertical="center" wrapText="1"/>
    </xf>
    <xf numFmtId="0" fontId="2" fillId="5" borderId="3" xfId="16" applyFont="1" applyFill="1" applyBorder="1" applyAlignment="1">
      <alignment horizontal="center" vertical="center" wrapText="1"/>
    </xf>
    <xf numFmtId="0" fontId="4" fillId="0" borderId="18" xfId="16" applyBorder="1"/>
    <xf numFmtId="0" fontId="4" fillId="0" borderId="3" xfId="16" applyBorder="1"/>
    <xf numFmtId="0" fontId="4" fillId="0" borderId="19" xfId="16" applyBorder="1"/>
    <xf numFmtId="0" fontId="4" fillId="0" borderId="1" xfId="16" applyBorder="1"/>
    <xf numFmtId="0" fontId="4" fillId="0" borderId="20" xfId="16" applyBorder="1"/>
    <xf numFmtId="0" fontId="4" fillId="0" borderId="4" xfId="16" applyBorder="1"/>
    <xf numFmtId="0" fontId="23" fillId="5" borderId="3" xfId="0" applyFont="1" applyFill="1" applyBorder="1" applyAlignment="1">
      <alignment horizontal="center" vertical="center" wrapText="1"/>
    </xf>
    <xf numFmtId="0" fontId="23" fillId="5" borderId="11" xfId="0" applyFont="1" applyFill="1" applyBorder="1" applyAlignment="1">
      <alignment horizontal="center" vertical="center" wrapText="1"/>
    </xf>
    <xf numFmtId="0" fontId="23" fillId="5" borderId="1" xfId="0" applyFont="1" applyFill="1" applyBorder="1" applyAlignment="1">
      <alignment horizontal="center" vertical="center" wrapText="1"/>
    </xf>
    <xf numFmtId="0" fontId="23" fillId="5" borderId="12" xfId="0" applyFont="1" applyFill="1" applyBorder="1" applyAlignment="1">
      <alignment horizontal="center" vertical="center" wrapText="1"/>
    </xf>
    <xf numFmtId="0" fontId="31" fillId="5" borderId="1" xfId="0" applyFont="1" applyFill="1" applyBorder="1" applyAlignment="1">
      <alignment horizontal="center" vertical="center" wrapText="1"/>
    </xf>
    <xf numFmtId="0" fontId="31" fillId="5" borderId="12" xfId="0" applyFont="1" applyFill="1" applyBorder="1" applyAlignment="1">
      <alignment horizontal="center" vertical="center" wrapText="1"/>
    </xf>
    <xf numFmtId="0" fontId="31" fillId="5" borderId="4" xfId="0" applyFont="1" applyFill="1" applyBorder="1" applyAlignment="1">
      <alignment horizontal="center" vertical="center" wrapText="1"/>
    </xf>
    <xf numFmtId="0" fontId="31" fillId="5" borderId="13" xfId="0" applyFont="1" applyFill="1" applyBorder="1" applyAlignment="1">
      <alignment horizontal="center" vertical="center" wrapText="1"/>
    </xf>
    <xf numFmtId="0" fontId="2" fillId="5" borderId="11" xfId="16" applyFont="1" applyFill="1" applyBorder="1" applyAlignment="1">
      <alignment horizontal="center" vertical="center" wrapText="1"/>
    </xf>
    <xf numFmtId="0" fontId="2" fillId="5" borderId="13" xfId="16" applyFont="1" applyFill="1" applyBorder="1" applyAlignment="1">
      <alignment horizontal="center" vertical="center" wrapText="1"/>
    </xf>
    <xf numFmtId="0" fontId="2" fillId="5" borderId="43" xfId="16" applyFont="1" applyFill="1" applyBorder="1" applyAlignment="1">
      <alignment horizontal="center" vertical="center" wrapText="1"/>
    </xf>
    <xf numFmtId="0" fontId="2" fillId="5" borderId="44" xfId="16" applyFont="1" applyFill="1" applyBorder="1" applyAlignment="1">
      <alignment horizontal="center" vertical="center" wrapText="1"/>
    </xf>
    <xf numFmtId="0" fontId="17" fillId="5" borderId="17" xfId="16" applyFont="1" applyFill="1" applyBorder="1" applyAlignment="1">
      <alignment horizontal="center" vertical="center" wrapText="1"/>
    </xf>
    <xf numFmtId="0" fontId="17" fillId="5" borderId="48" xfId="16" applyFont="1" applyFill="1" applyBorder="1" applyAlignment="1">
      <alignment horizontal="center" vertical="center" wrapText="1"/>
    </xf>
    <xf numFmtId="0" fontId="2" fillId="5" borderId="26" xfId="16" applyFont="1" applyFill="1" applyBorder="1" applyAlignment="1">
      <alignment horizontal="center" vertical="center" wrapText="1"/>
    </xf>
    <xf numFmtId="0" fontId="2" fillId="5" borderId="31" xfId="16"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10" fontId="2" fillId="0" borderId="3" xfId="0" applyNumberFormat="1" applyFont="1" applyFill="1" applyBorder="1" applyAlignment="1" applyProtection="1">
      <alignment horizontal="center" vertical="center" wrapText="1"/>
      <protection locked="0"/>
    </xf>
    <xf numFmtId="10" fontId="2" fillId="0" borderId="4" xfId="0" applyNumberFormat="1" applyFont="1" applyFill="1" applyBorder="1" applyAlignment="1" applyProtection="1">
      <alignment horizontal="center" vertical="center" wrapText="1"/>
      <protection locked="0"/>
    </xf>
    <xf numFmtId="0" fontId="4" fillId="0" borderId="18" xfId="16" applyFont="1" applyFill="1" applyBorder="1" applyAlignment="1">
      <alignment horizontal="center" vertical="center" wrapText="1"/>
    </xf>
    <xf numFmtId="0" fontId="4" fillId="0" borderId="19" xfId="16" applyFont="1" applyFill="1" applyBorder="1" applyAlignment="1">
      <alignment horizontal="center" vertical="center" wrapText="1"/>
    </xf>
    <xf numFmtId="0" fontId="4" fillId="0" borderId="22" xfId="16" applyFont="1" applyFill="1" applyBorder="1" applyAlignment="1">
      <alignment horizontal="center" vertical="center" wrapText="1"/>
    </xf>
    <xf numFmtId="0" fontId="36" fillId="0" borderId="14" xfId="0" applyFont="1" applyBorder="1" applyAlignment="1">
      <alignment horizontal="center" vertical="center" wrapText="1"/>
    </xf>
    <xf numFmtId="0" fontId="36" fillId="0" borderId="15"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18" xfId="0" applyFont="1" applyBorder="1" applyAlignment="1">
      <alignment horizontal="center" vertical="center" wrapText="1"/>
    </xf>
    <xf numFmtId="0" fontId="36" fillId="0" borderId="19" xfId="0" applyFont="1" applyBorder="1" applyAlignment="1">
      <alignment horizontal="center" vertical="center" wrapText="1"/>
    </xf>
    <xf numFmtId="0" fontId="38" fillId="0" borderId="18" xfId="0" applyFont="1" applyBorder="1" applyAlignment="1">
      <alignment horizontal="center" vertical="center" wrapText="1"/>
    </xf>
    <xf numFmtId="0" fontId="38" fillId="0" borderId="19" xfId="0" applyFont="1" applyBorder="1" applyAlignment="1">
      <alignment horizontal="center" vertical="center" wrapText="1"/>
    </xf>
    <xf numFmtId="0" fontId="38" fillId="0" borderId="20" xfId="0" applyFont="1" applyBorder="1" applyAlignment="1">
      <alignment horizontal="center" vertical="center" wrapText="1"/>
    </xf>
    <xf numFmtId="0" fontId="4" fillId="0" borderId="5" xfId="0" applyFont="1" applyBorder="1" applyAlignment="1">
      <alignment horizontal="center" vertical="center" wrapText="1"/>
    </xf>
    <xf numFmtId="176" fontId="4" fillId="0" borderId="70" xfId="5" applyNumberFormat="1" applyFont="1" applyFill="1" applyBorder="1" applyAlignment="1">
      <alignment horizontal="center" vertical="center" wrapText="1"/>
    </xf>
    <xf numFmtId="0" fontId="0" fillId="0" borderId="28" xfId="0" applyFill="1" applyBorder="1"/>
    <xf numFmtId="0" fontId="0" fillId="0" borderId="69" xfId="0" applyFill="1" applyBorder="1"/>
    <xf numFmtId="0" fontId="0" fillId="0" borderId="10" xfId="0" applyFill="1" applyBorder="1"/>
    <xf numFmtId="0" fontId="0" fillId="0" borderId="47" xfId="0" applyFill="1" applyBorder="1"/>
    <xf numFmtId="0" fontId="0" fillId="0" borderId="38" xfId="0" applyFill="1" applyBorder="1"/>
    <xf numFmtId="0" fontId="11" fillId="0" borderId="0" xfId="0" applyFont="1" applyFill="1" applyBorder="1" applyAlignment="1">
      <alignment horizontal="center" vertical="center"/>
    </xf>
    <xf numFmtId="175" fontId="25" fillId="0" borderId="23" xfId="5" applyNumberFormat="1" applyFont="1" applyFill="1" applyBorder="1" applyAlignment="1">
      <alignment horizontal="center" vertical="center" wrapText="1"/>
    </xf>
    <xf numFmtId="175" fontId="25" fillId="0" borderId="24" xfId="5" applyNumberFormat="1" applyFont="1" applyFill="1" applyBorder="1" applyAlignment="1">
      <alignment horizontal="center" vertical="center" wrapText="1"/>
    </xf>
    <xf numFmtId="175" fontId="25" fillId="0" borderId="45" xfId="5" applyNumberFormat="1" applyFont="1" applyFill="1" applyBorder="1" applyAlignment="1">
      <alignment horizontal="center" vertical="center" wrapText="1"/>
    </xf>
    <xf numFmtId="3" fontId="8" fillId="0" borderId="3" xfId="0" applyNumberFormat="1"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3" fontId="8" fillId="0" borderId="4" xfId="0" applyNumberFormat="1"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44" fillId="0" borderId="14" xfId="0" applyFont="1" applyFill="1" applyBorder="1" applyAlignment="1">
      <alignment horizontal="center" vertical="center" wrapText="1"/>
    </xf>
    <xf numFmtId="0" fontId="44" fillId="0" borderId="15" xfId="0" applyFont="1" applyFill="1" applyBorder="1" applyAlignment="1">
      <alignment horizontal="center" vertical="center" wrapText="1"/>
    </xf>
    <xf numFmtId="0" fontId="44" fillId="0" borderId="16" xfId="0" applyFont="1" applyFill="1" applyBorder="1" applyAlignment="1">
      <alignment horizontal="center" vertical="center" wrapText="1"/>
    </xf>
    <xf numFmtId="3" fontId="4" fillId="0" borderId="43" xfId="0" applyNumberFormat="1" applyFont="1" applyFill="1" applyBorder="1" applyAlignment="1">
      <alignment horizontal="center" vertical="center" wrapText="1"/>
    </xf>
    <xf numFmtId="3" fontId="4" fillId="0" borderId="25" xfId="0" applyNumberFormat="1" applyFont="1" applyFill="1" applyBorder="1" applyAlignment="1">
      <alignment horizontal="center" vertical="center" wrapText="1"/>
    </xf>
    <xf numFmtId="3" fontId="4" fillId="0" borderId="44" xfId="0" applyNumberFormat="1" applyFont="1" applyFill="1" applyBorder="1" applyAlignment="1">
      <alignment horizontal="center" vertical="center" wrapText="1"/>
    </xf>
    <xf numFmtId="0" fontId="0" fillId="0" borderId="57" xfId="0" applyFill="1" applyBorder="1" applyAlignment="1">
      <alignment horizontal="center" vertical="center"/>
    </xf>
    <xf numFmtId="0" fontId="0" fillId="0" borderId="46" xfId="0" applyFill="1" applyBorder="1" applyAlignment="1">
      <alignment horizontal="center" vertical="center"/>
    </xf>
    <xf numFmtId="0" fontId="44" fillId="0" borderId="48" xfId="0" applyFont="1" applyFill="1" applyBorder="1" applyAlignment="1">
      <alignment horizontal="center" vertical="center" wrapText="1"/>
    </xf>
    <xf numFmtId="0" fontId="44" fillId="0" borderId="7" xfId="0" applyFont="1" applyFill="1" applyBorder="1" applyAlignment="1">
      <alignment horizontal="center" vertical="center" wrapText="1"/>
    </xf>
    <xf numFmtId="0" fontId="44" fillId="0" borderId="68" xfId="0" applyFont="1" applyFill="1" applyBorder="1" applyAlignment="1">
      <alignment horizontal="center" vertical="center" wrapText="1"/>
    </xf>
    <xf numFmtId="3" fontId="8" fillId="0" borderId="43" xfId="0" applyNumberFormat="1" applyFont="1" applyFill="1" applyBorder="1" applyAlignment="1">
      <alignment horizontal="center" vertical="center" wrapText="1"/>
    </xf>
    <xf numFmtId="3" fontId="8" fillId="0" borderId="25" xfId="0" applyNumberFormat="1" applyFont="1" applyFill="1" applyBorder="1" applyAlignment="1">
      <alignment horizontal="center" vertical="center" wrapText="1"/>
    </xf>
    <xf numFmtId="3" fontId="8" fillId="0" borderId="44" xfId="0" applyNumberFormat="1" applyFont="1" applyFill="1" applyBorder="1" applyAlignment="1">
      <alignment horizontal="center" vertical="center" wrapText="1"/>
    </xf>
    <xf numFmtId="3" fontId="38" fillId="0" borderId="3" xfId="0" applyNumberFormat="1" applyFont="1" applyFill="1" applyBorder="1" applyAlignment="1">
      <alignment horizontal="center" vertical="center" wrapText="1"/>
    </xf>
    <xf numFmtId="3" fontId="38" fillId="0" borderId="1" xfId="0" applyNumberFormat="1" applyFont="1" applyFill="1" applyBorder="1" applyAlignment="1">
      <alignment horizontal="center" vertical="center" wrapText="1"/>
    </xf>
    <xf numFmtId="3" fontId="38" fillId="0" borderId="4" xfId="0" applyNumberFormat="1" applyFont="1" applyFill="1" applyBorder="1" applyAlignment="1">
      <alignment horizontal="center" vertical="center" wrapText="1"/>
    </xf>
    <xf numFmtId="3" fontId="38" fillId="0" borderId="43" xfId="0" applyNumberFormat="1" applyFont="1" applyFill="1" applyBorder="1" applyAlignment="1">
      <alignment horizontal="center" vertical="center" wrapText="1"/>
    </xf>
    <xf numFmtId="3" fontId="38" fillId="0" borderId="25" xfId="0" applyNumberFormat="1" applyFont="1" applyFill="1" applyBorder="1" applyAlignment="1">
      <alignment horizontal="center" vertical="center" wrapText="1"/>
    </xf>
    <xf numFmtId="3" fontId="38" fillId="0" borderId="44" xfId="0" applyNumberFormat="1" applyFont="1" applyFill="1" applyBorder="1" applyAlignment="1">
      <alignment horizontal="center" vertical="center" wrapText="1"/>
    </xf>
    <xf numFmtId="0" fontId="0" fillId="0" borderId="61" xfId="0" applyFill="1" applyBorder="1" applyAlignment="1">
      <alignment horizontal="center" vertical="center"/>
    </xf>
    <xf numFmtId="0" fontId="0" fillId="0" borderId="41" xfId="0" applyFill="1" applyBorder="1" applyAlignment="1">
      <alignment horizontal="center" vertical="center"/>
    </xf>
    <xf numFmtId="0" fontId="0" fillId="0" borderId="60" xfId="0" applyFill="1" applyBorder="1" applyAlignment="1">
      <alignment horizontal="center" vertical="center"/>
    </xf>
    <xf numFmtId="0" fontId="44" fillId="0" borderId="28" xfId="0" applyFont="1" applyFill="1" applyBorder="1" applyAlignment="1">
      <alignment horizontal="center" vertical="center" wrapText="1"/>
    </xf>
    <xf numFmtId="0" fontId="44" fillId="0" borderId="10" xfId="0" applyFont="1" applyFill="1" applyBorder="1" applyAlignment="1">
      <alignment horizontal="center" vertical="center" wrapText="1"/>
    </xf>
    <xf numFmtId="0" fontId="44" fillId="0" borderId="38" xfId="0" applyFont="1" applyFill="1" applyBorder="1" applyAlignment="1">
      <alignment horizontal="center" vertical="center" wrapText="1"/>
    </xf>
    <xf numFmtId="170" fontId="38" fillId="0" borderId="2" xfId="0" applyNumberFormat="1" applyFont="1" applyFill="1" applyBorder="1" applyAlignment="1">
      <alignment horizontal="center" vertical="center" wrapText="1"/>
    </xf>
    <xf numFmtId="170" fontId="38" fillId="0" borderId="25" xfId="0" applyNumberFormat="1" applyFont="1" applyFill="1" applyBorder="1" applyAlignment="1">
      <alignment horizontal="center" vertical="center" wrapText="1"/>
    </xf>
    <xf numFmtId="170" fontId="38" fillId="0" borderId="5" xfId="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3" fontId="5" fillId="0" borderId="4" xfId="0" applyNumberFormat="1" applyFont="1" applyFill="1" applyBorder="1" applyAlignment="1">
      <alignment horizontal="center" vertical="center" wrapText="1"/>
    </xf>
    <xf numFmtId="3" fontId="5" fillId="0" borderId="43" xfId="0" applyNumberFormat="1" applyFont="1" applyFill="1" applyBorder="1" applyAlignment="1">
      <alignment horizontal="center" vertical="center" wrapText="1"/>
    </xf>
    <xf numFmtId="3" fontId="5" fillId="0" borderId="25" xfId="0" applyNumberFormat="1" applyFont="1" applyFill="1" applyBorder="1" applyAlignment="1">
      <alignment horizontal="center" vertical="center" wrapText="1"/>
    </xf>
    <xf numFmtId="3" fontId="5" fillId="0" borderId="44" xfId="0" applyNumberFormat="1" applyFont="1" applyFill="1" applyBorder="1" applyAlignment="1">
      <alignment horizontal="center" vertical="center" wrapText="1"/>
    </xf>
    <xf numFmtId="3" fontId="38" fillId="0" borderId="5" xfId="0" applyNumberFormat="1" applyFont="1" applyFill="1" applyBorder="1" applyAlignment="1">
      <alignment horizontal="center" vertical="center" wrapText="1"/>
    </xf>
    <xf numFmtId="176" fontId="4" fillId="0" borderId="70" xfId="5" applyNumberFormat="1" applyFont="1" applyFill="1" applyBorder="1" applyAlignment="1">
      <alignment horizontal="center" vertical="center"/>
    </xf>
    <xf numFmtId="176" fontId="25" fillId="0" borderId="11" xfId="0" applyNumberFormat="1"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5" fillId="0" borderId="13" xfId="0" applyFont="1" applyFill="1" applyBorder="1" applyAlignment="1">
      <alignment horizontal="center" vertical="center" wrapText="1"/>
    </xf>
    <xf numFmtId="0" fontId="0" fillId="0" borderId="57" xfId="0" applyBorder="1" applyAlignment="1">
      <alignment horizontal="center" vertical="center"/>
    </xf>
    <xf numFmtId="3" fontId="8" fillId="0" borderId="5" xfId="0" applyNumberFormat="1" applyFont="1" applyFill="1" applyBorder="1" applyAlignment="1">
      <alignment horizontal="center" vertical="center" wrapText="1"/>
    </xf>
    <xf numFmtId="176" fontId="4" fillId="0" borderId="70" xfId="5" applyNumberFormat="1" applyFont="1" applyFill="1" applyBorder="1" applyAlignment="1">
      <alignment horizontal="left" vertical="center"/>
    </xf>
    <xf numFmtId="176" fontId="25" fillId="0" borderId="64" xfId="0" applyNumberFormat="1" applyFont="1" applyFill="1" applyBorder="1" applyAlignment="1">
      <alignment horizontal="center" vertical="center" wrapText="1"/>
    </xf>
    <xf numFmtId="0" fontId="2" fillId="6" borderId="19" xfId="19" applyFont="1" applyFill="1" applyBorder="1" applyAlignment="1">
      <alignment horizontal="center" vertical="center" wrapText="1"/>
    </xf>
    <xf numFmtId="0" fontId="2" fillId="6" borderId="1" xfId="19" applyFont="1" applyFill="1" applyBorder="1" applyAlignment="1">
      <alignment horizontal="center" vertical="center" wrapText="1"/>
    </xf>
    <xf numFmtId="0" fontId="2" fillId="6" borderId="12" xfId="19" applyFont="1" applyFill="1" applyBorder="1" applyAlignment="1">
      <alignment horizontal="center" vertical="center" wrapText="1"/>
    </xf>
    <xf numFmtId="0" fontId="0" fillId="0" borderId="56" xfId="0" applyBorder="1" applyAlignment="1">
      <alignment horizontal="center" vertical="center"/>
    </xf>
    <xf numFmtId="0" fontId="4" fillId="0" borderId="26" xfId="19" applyBorder="1" applyAlignment="1">
      <alignment horizontal="center"/>
    </xf>
    <xf numFmtId="0" fontId="4" fillId="0" borderId="27" xfId="19" applyBorder="1" applyAlignment="1">
      <alignment horizontal="center"/>
    </xf>
    <xf numFmtId="0" fontId="4" fillId="0" borderId="29" xfId="19" applyBorder="1" applyAlignment="1">
      <alignment horizontal="center"/>
    </xf>
    <xf numFmtId="0" fontId="4" fillId="0" borderId="0" xfId="19" applyBorder="1" applyAlignment="1">
      <alignment horizontal="center"/>
    </xf>
    <xf numFmtId="0" fontId="4" fillId="0" borderId="31" xfId="19" applyBorder="1" applyAlignment="1">
      <alignment horizontal="center"/>
    </xf>
    <xf numFmtId="0" fontId="4" fillId="0" borderId="32" xfId="19" applyBorder="1" applyAlignment="1">
      <alignment horizontal="center"/>
    </xf>
    <xf numFmtId="0" fontId="32" fillId="6" borderId="18" xfId="19" applyFont="1" applyFill="1" applyBorder="1" applyAlignment="1">
      <alignment horizontal="center" vertical="center" wrapText="1"/>
    </xf>
    <xf numFmtId="0" fontId="32" fillId="6" borderId="3" xfId="19" applyFont="1" applyFill="1" applyBorder="1" applyAlignment="1">
      <alignment horizontal="center" vertical="center" wrapText="1"/>
    </xf>
    <xf numFmtId="0" fontId="32" fillId="6" borderId="11" xfId="19" applyFont="1" applyFill="1" applyBorder="1" applyAlignment="1">
      <alignment horizontal="center" vertical="center" wrapText="1"/>
    </xf>
    <xf numFmtId="0" fontId="32" fillId="6" borderId="19" xfId="19" applyFont="1" applyFill="1" applyBorder="1" applyAlignment="1">
      <alignment horizontal="center" vertical="center" wrapText="1"/>
    </xf>
    <xf numFmtId="0" fontId="32" fillId="6" borderId="1" xfId="19" applyFont="1" applyFill="1" applyBorder="1" applyAlignment="1">
      <alignment horizontal="center" vertical="center" wrapText="1"/>
    </xf>
    <xf numFmtId="0" fontId="32" fillId="6" borderId="12" xfId="19" applyFont="1" applyFill="1" applyBorder="1" applyAlignment="1">
      <alignment horizontal="center" vertical="center" wrapText="1"/>
    </xf>
    <xf numFmtId="0" fontId="33" fillId="6" borderId="1" xfId="19" applyFont="1" applyFill="1" applyBorder="1" applyAlignment="1">
      <alignment horizontal="center" vertical="center" wrapText="1"/>
    </xf>
    <xf numFmtId="0" fontId="33" fillId="6" borderId="12" xfId="19" applyFont="1" applyFill="1" applyBorder="1" applyAlignment="1">
      <alignment horizontal="center" vertical="center" wrapText="1"/>
    </xf>
    <xf numFmtId="0" fontId="17" fillId="6" borderId="40" xfId="19" applyFont="1" applyFill="1" applyBorder="1" applyAlignment="1">
      <alignment horizontal="center" vertical="center" wrapText="1"/>
    </xf>
    <xf numFmtId="0" fontId="17" fillId="6" borderId="41" xfId="19" applyFont="1" applyFill="1" applyBorder="1" applyAlignment="1">
      <alignment horizontal="center" vertical="center" wrapText="1"/>
    </xf>
    <xf numFmtId="0" fontId="2" fillId="6" borderId="40" xfId="19" applyFont="1" applyFill="1" applyBorder="1" applyAlignment="1">
      <alignment horizontal="center" vertical="center" wrapText="1"/>
    </xf>
    <xf numFmtId="0" fontId="2" fillId="6" borderId="41" xfId="19" applyFont="1" applyFill="1" applyBorder="1" applyAlignment="1">
      <alignment horizontal="center" vertical="center" wrapText="1"/>
    </xf>
    <xf numFmtId="0" fontId="2" fillId="6" borderId="26" xfId="19" applyFont="1" applyFill="1" applyBorder="1" applyAlignment="1">
      <alignment horizontal="center" vertical="center" wrapText="1"/>
    </xf>
    <xf numFmtId="0" fontId="2" fillId="6" borderId="29" xfId="19" applyFont="1" applyFill="1" applyBorder="1" applyAlignment="1">
      <alignment horizontal="center" vertical="center" wrapText="1"/>
    </xf>
    <xf numFmtId="0" fontId="2" fillId="6" borderId="17" xfId="19" applyFont="1" applyFill="1" applyBorder="1" applyAlignment="1">
      <alignment horizontal="center" vertical="center" wrapText="1"/>
    </xf>
    <xf numFmtId="0" fontId="2" fillId="6" borderId="39" xfId="19" applyFont="1" applyFill="1" applyBorder="1" applyAlignment="1">
      <alignment horizontal="center" vertical="center" wrapText="1"/>
    </xf>
  </cellXfs>
  <cellStyles count="24">
    <cellStyle name="Coma 2" xfId="1" xr:uid="{00000000-0005-0000-0000-000000000000}"/>
    <cellStyle name="Coma 2 2" xfId="2" xr:uid="{00000000-0005-0000-0000-000001000000}"/>
    <cellStyle name="Millares" xfId="3" builtinId="3"/>
    <cellStyle name="Millares 2" xfId="4" xr:uid="{00000000-0005-0000-0000-000003000000}"/>
    <cellStyle name="Millares 2 2" xfId="5" xr:uid="{00000000-0005-0000-0000-000004000000}"/>
    <cellStyle name="Millares 3" xfId="6" xr:uid="{00000000-0005-0000-0000-000005000000}"/>
    <cellStyle name="Millares 3 2" xfId="7" xr:uid="{00000000-0005-0000-0000-000006000000}"/>
    <cellStyle name="Millares 4" xfId="8" xr:uid="{00000000-0005-0000-0000-000007000000}"/>
    <cellStyle name="Moneda" xfId="9" builtinId="4"/>
    <cellStyle name="Moneda 2" xfId="10" xr:uid="{00000000-0005-0000-0000-000009000000}"/>
    <cellStyle name="Moneda 2 2" xfId="11" xr:uid="{00000000-0005-0000-0000-00000A000000}"/>
    <cellStyle name="Moneda 2 2 2" xfId="12" xr:uid="{00000000-0005-0000-0000-00000B000000}"/>
    <cellStyle name="Moneda 2 3" xfId="13" xr:uid="{00000000-0005-0000-0000-00000C000000}"/>
    <cellStyle name="Moneda 3" xfId="14" xr:uid="{00000000-0005-0000-0000-00000D000000}"/>
    <cellStyle name="Moneda 4" xfId="15" xr:uid="{00000000-0005-0000-0000-00000E000000}"/>
    <cellStyle name="Normal" xfId="0" builtinId="0"/>
    <cellStyle name="Normal 2" xfId="16" xr:uid="{00000000-0005-0000-0000-000010000000}"/>
    <cellStyle name="Normal 2 10" xfId="17" xr:uid="{00000000-0005-0000-0000-000011000000}"/>
    <cellStyle name="Normal 3" xfId="18" xr:uid="{00000000-0005-0000-0000-000012000000}"/>
    <cellStyle name="Normal 3 2" xfId="19" xr:uid="{00000000-0005-0000-0000-000013000000}"/>
    <cellStyle name="Normal 4 2" xfId="20" xr:uid="{00000000-0005-0000-0000-000014000000}"/>
    <cellStyle name="Porcentaje" xfId="21" builtinId="5"/>
    <cellStyle name="Porcentual 2" xfId="22" xr:uid="{00000000-0005-0000-0000-000016000000}"/>
    <cellStyle name="Porcentual 2 2" xfId="23" xr:uid="{00000000-0005-0000-0000-000017000000}"/>
  </cellStyles>
  <dxfs count="0"/>
  <tableStyles count="0" defaultTableStyle="TableStyleMedium9" defaultPivotStyle="PivotStyleLight16"/>
  <colors>
    <mruColors>
      <color rgb="FF669900"/>
      <color rgb="FF9CD35F"/>
      <color rgb="FF7BB800"/>
      <color rgb="FF76B531"/>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361950</xdr:colOff>
      <xdr:row>1</xdr:row>
      <xdr:rowOff>190500</xdr:rowOff>
    </xdr:from>
    <xdr:to>
      <xdr:col>3</xdr:col>
      <xdr:colOff>704850</xdr:colOff>
      <xdr:row>3</xdr:row>
      <xdr:rowOff>276225</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61950" y="457200"/>
          <a:ext cx="2800350" cy="933450"/>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180975</xdr:rowOff>
    </xdr:from>
    <xdr:to>
      <xdr:col>2</xdr:col>
      <xdr:colOff>523875</xdr:colOff>
      <xdr:row>2</xdr:row>
      <xdr:rowOff>285750</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2125" y="180975"/>
          <a:ext cx="1866900" cy="981075"/>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0</xdr:row>
      <xdr:rowOff>200025</xdr:rowOff>
    </xdr:from>
    <xdr:to>
      <xdr:col>1</xdr:col>
      <xdr:colOff>323850</xdr:colOff>
      <xdr:row>1</xdr:row>
      <xdr:rowOff>314325</xdr:rowOff>
    </xdr:to>
    <xdr:pic>
      <xdr:nvPicPr>
        <xdr:cNvPr id="10971" name="Imagen 2">
          <a:extLst>
            <a:ext uri="{FF2B5EF4-FFF2-40B4-BE49-F238E27FC236}">
              <a16:creationId xmlns:a16="http://schemas.microsoft.com/office/drawing/2014/main" id="{00000000-0008-0000-0200-0000DB2A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3850" y="200025"/>
          <a:ext cx="819150" cy="533400"/>
        </a:xfrm>
        <a:prstGeom prst="rect">
          <a:avLst/>
        </a:prstGeom>
        <a:solidFill>
          <a:srgbClr val="FFFFFF"/>
        </a:solid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GELI~1.ORT/AppData/Local/Temp/$$_370E/Actualizaci&#243;n/Act%20proy%208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yriam.Leon/Mis%20documentos/MYRIAM%202014/ACTUALIZACI&#211;N%20PROYECTOS/PROYECTO%20811/Versi&#243;n%209%20Reducci&#243;n%20ptal/811_actualiz.%20Dic-201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NGELI~1.ORT/AppData/Local/Temp/$$_9092/Seguimiento/SEGUIMIENTO%208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ON"/>
      <sheetName val="Hoja1"/>
    </sheetNames>
    <sheetDataSet>
      <sheetData sheetId="0" refreshError="1"/>
      <sheetData sheetId="1">
        <row r="9">
          <cell r="H9">
            <v>100</v>
          </cell>
          <cell r="T9">
            <v>60</v>
          </cell>
        </row>
        <row r="10">
          <cell r="H10">
            <v>568067000</v>
          </cell>
          <cell r="T10">
            <v>55130000</v>
          </cell>
        </row>
        <row r="12">
          <cell r="T12">
            <v>58304333</v>
          </cell>
        </row>
        <row r="15">
          <cell r="H15">
            <v>100</v>
          </cell>
        </row>
        <row r="16">
          <cell r="H16">
            <v>958164666</v>
          </cell>
        </row>
        <row r="21">
          <cell r="H21">
            <v>100</v>
          </cell>
        </row>
        <row r="22">
          <cell r="H22">
            <v>2803552667</v>
          </cell>
        </row>
        <row r="27">
          <cell r="H27">
            <v>100</v>
          </cell>
        </row>
        <row r="28">
          <cell r="H28">
            <v>337779000</v>
          </cell>
        </row>
        <row r="33">
          <cell r="H33">
            <v>4</v>
          </cell>
        </row>
        <row r="34">
          <cell r="H34">
            <v>581153667</v>
          </cell>
        </row>
        <row r="39">
          <cell r="H39">
            <v>2500</v>
          </cell>
        </row>
        <row r="40">
          <cell r="H40">
            <v>1680984791</v>
          </cell>
        </row>
        <row r="45">
          <cell r="H45">
            <v>6</v>
          </cell>
        </row>
        <row r="46">
          <cell r="H46">
            <v>1113449080</v>
          </cell>
        </row>
        <row r="51">
          <cell r="H51">
            <v>100</v>
          </cell>
        </row>
        <row r="52">
          <cell r="H52">
            <v>831803667</v>
          </cell>
        </row>
        <row r="57">
          <cell r="H57">
            <v>2500</v>
          </cell>
        </row>
        <row r="58">
          <cell r="H58">
            <v>3389581666</v>
          </cell>
        </row>
        <row r="76">
          <cell r="H76">
            <v>1987697000</v>
          </cell>
        </row>
      </sheetData>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Hoja1"/>
    </sheetNames>
    <sheetDataSet>
      <sheetData sheetId="0"/>
      <sheetData sheetId="1">
        <row r="9">
          <cell r="T9">
            <v>60</v>
          </cell>
        </row>
        <row r="15">
          <cell r="T15">
            <v>60</v>
          </cell>
        </row>
        <row r="16">
          <cell r="T16">
            <v>285214333</v>
          </cell>
        </row>
        <row r="18">
          <cell r="T18">
            <v>35313334</v>
          </cell>
        </row>
        <row r="21">
          <cell r="T21">
            <v>1</v>
          </cell>
        </row>
        <row r="22">
          <cell r="T22">
            <v>807115000</v>
          </cell>
        </row>
        <row r="24">
          <cell r="T24">
            <v>60645335</v>
          </cell>
        </row>
        <row r="27">
          <cell r="T27">
            <v>55</v>
          </cell>
        </row>
        <row r="28">
          <cell r="T28">
            <v>69300000</v>
          </cell>
        </row>
        <row r="33">
          <cell r="T33">
            <v>2</v>
          </cell>
        </row>
        <row r="34">
          <cell r="T34">
            <v>164670000</v>
          </cell>
        </row>
        <row r="36">
          <cell r="T36">
            <v>15983001</v>
          </cell>
        </row>
        <row r="39">
          <cell r="T39">
            <v>1250</v>
          </cell>
        </row>
        <row r="40">
          <cell r="T40">
            <v>456147920</v>
          </cell>
        </row>
        <row r="42">
          <cell r="T42">
            <v>281011668</v>
          </cell>
        </row>
        <row r="45">
          <cell r="T45">
            <v>4.5</v>
          </cell>
        </row>
        <row r="46">
          <cell r="T46">
            <v>67385080</v>
          </cell>
        </row>
        <row r="48">
          <cell r="T48">
            <v>6170666</v>
          </cell>
        </row>
        <row r="51">
          <cell r="T51">
            <v>1</v>
          </cell>
        </row>
        <row r="52">
          <cell r="T52">
            <v>249480000</v>
          </cell>
        </row>
        <row r="54">
          <cell r="T54">
            <v>15668666</v>
          </cell>
        </row>
        <row r="63">
          <cell r="T63">
            <v>0.7</v>
          </cell>
        </row>
        <row r="64">
          <cell r="T64">
            <v>36910000</v>
          </cell>
        </row>
        <row r="66">
          <cell r="T66">
            <v>18652667</v>
          </cell>
        </row>
        <row r="69">
          <cell r="T69">
            <v>45</v>
          </cell>
        </row>
        <row r="70">
          <cell r="T70">
            <v>31500000</v>
          </cell>
        </row>
        <row r="72">
          <cell r="T72">
            <v>4200000</v>
          </cell>
        </row>
        <row r="81">
          <cell r="T81">
            <v>2</v>
          </cell>
        </row>
        <row r="82">
          <cell r="T82">
            <v>169046667</v>
          </cell>
        </row>
        <row r="84">
          <cell r="T84">
            <v>14624667</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ON"/>
    </sheetNames>
    <sheetDataSet>
      <sheetData sheetId="0" refreshError="1"/>
      <sheetData sheetId="1">
        <row r="63">
          <cell r="AK63">
            <v>6.9999999999999993E-3</v>
          </cell>
        </row>
        <row r="64">
          <cell r="AK64">
            <v>0.64925092498312575</v>
          </cell>
        </row>
      </sheetData>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19"/>
  <sheetViews>
    <sheetView view="pageBreakPreview" topLeftCell="T15" zoomScale="50" zoomScaleNormal="60" zoomScaleSheetLayoutView="50" workbookViewId="0">
      <selection activeCell="AJ18" sqref="AJ18"/>
    </sheetView>
  </sheetViews>
  <sheetFormatPr baseColWidth="10" defaultRowHeight="15" x14ac:dyDescent="0.25"/>
  <cols>
    <col min="1" max="1" width="8.85546875" style="1" customWidth="1"/>
    <col min="2" max="2" width="20.85546875" style="1" customWidth="1"/>
    <col min="3" max="3" width="8.85546875" style="1" customWidth="1"/>
    <col min="4" max="4" width="27.140625" style="1" customWidth="1"/>
    <col min="5" max="5" width="7.5703125" style="1" customWidth="1"/>
    <col min="6" max="6" width="16" style="1" customWidth="1"/>
    <col min="7" max="7" width="12.85546875" style="1" customWidth="1"/>
    <col min="8" max="8" width="11.7109375" style="1" customWidth="1"/>
    <col min="9" max="9" width="13.5703125" style="23" bestFit="1" customWidth="1"/>
    <col min="10" max="10" width="12.7109375" style="34" customWidth="1"/>
    <col min="11" max="11" width="12.7109375" style="23" customWidth="1"/>
    <col min="12" max="12" width="19" style="35" customWidth="1"/>
    <col min="13" max="13" width="12.7109375" style="34" customWidth="1"/>
    <col min="14" max="14" width="14.28515625" style="34" customWidth="1"/>
    <col min="15" max="16" width="12.7109375" style="34" customWidth="1"/>
    <col min="17" max="17" width="12.7109375" style="35" customWidth="1"/>
    <col min="18" max="18" width="9" style="34" customWidth="1"/>
    <col min="19" max="21" width="12.7109375" style="34" customWidth="1"/>
    <col min="22" max="22" width="12.7109375" style="35" customWidth="1"/>
    <col min="23" max="26" width="12.7109375" style="34" customWidth="1"/>
    <col min="27" max="32" width="12.7109375" style="35" customWidth="1"/>
    <col min="33" max="33" width="12.85546875" style="1" customWidth="1"/>
    <col min="34" max="34" width="16.5703125" style="1" customWidth="1"/>
    <col min="35" max="35" width="12.85546875" style="1" customWidth="1"/>
    <col min="36" max="36" width="14.28515625" style="1" customWidth="1"/>
    <col min="37" max="37" width="13.140625" style="1" customWidth="1"/>
    <col min="38" max="38" width="12.28515625" style="1" customWidth="1"/>
    <col min="39" max="39" width="49.42578125" style="1" customWidth="1"/>
    <col min="40" max="40" width="18.5703125" style="1" customWidth="1"/>
    <col min="41" max="41" width="21.42578125" style="1" customWidth="1"/>
    <col min="42" max="42" width="19.140625" style="1" customWidth="1"/>
    <col min="43" max="43" width="16.7109375" style="1" customWidth="1"/>
    <col min="44" max="44" width="11.42578125" style="1"/>
    <col min="45" max="45" width="56.5703125" style="1" customWidth="1"/>
    <col min="46" max="16384" width="11.42578125" style="1"/>
  </cols>
  <sheetData>
    <row r="1" spans="1:43" ht="21" customHeight="1" thickBot="1" x14ac:dyDescent="0.3">
      <c r="A1" s="4"/>
      <c r="B1" s="4"/>
      <c r="C1" s="4"/>
      <c r="D1" s="4"/>
      <c r="E1" s="4"/>
      <c r="F1" s="4"/>
      <c r="G1" s="4"/>
      <c r="H1" s="4"/>
      <c r="I1" s="21"/>
      <c r="J1" s="21"/>
      <c r="K1" s="21"/>
      <c r="L1" s="21"/>
      <c r="M1" s="21"/>
      <c r="N1" s="21"/>
      <c r="O1" s="21"/>
      <c r="P1" s="21"/>
      <c r="Q1" s="21"/>
      <c r="R1" s="21"/>
      <c r="S1" s="21"/>
      <c r="T1" s="21"/>
      <c r="U1" s="21"/>
      <c r="V1" s="21"/>
      <c r="W1" s="21"/>
      <c r="X1" s="21"/>
      <c r="Y1" s="21"/>
      <c r="Z1" s="21"/>
      <c r="AA1" s="21"/>
      <c r="AB1" s="21"/>
      <c r="AC1" s="21"/>
      <c r="AD1" s="21"/>
      <c r="AE1" s="21"/>
      <c r="AF1" s="21"/>
      <c r="AG1" s="4"/>
      <c r="AH1" s="4"/>
      <c r="AI1" s="4"/>
      <c r="AJ1" s="4"/>
      <c r="AK1" s="4"/>
      <c r="AL1" s="4"/>
      <c r="AM1" s="4"/>
      <c r="AN1" s="4"/>
      <c r="AO1" s="4"/>
      <c r="AP1" s="4"/>
      <c r="AQ1" s="4"/>
    </row>
    <row r="2" spans="1:43" ht="38.25" customHeight="1" x14ac:dyDescent="0.25">
      <c r="A2" s="404"/>
      <c r="B2" s="405"/>
      <c r="C2" s="405"/>
      <c r="D2" s="405"/>
      <c r="E2" s="405"/>
      <c r="F2" s="406"/>
      <c r="G2" s="411" t="s">
        <v>0</v>
      </c>
      <c r="H2" s="411"/>
      <c r="I2" s="411"/>
      <c r="J2" s="411"/>
      <c r="K2" s="411"/>
      <c r="L2" s="411"/>
      <c r="M2" s="411"/>
      <c r="N2" s="411"/>
      <c r="O2" s="411"/>
      <c r="P2" s="411"/>
      <c r="Q2" s="411"/>
      <c r="R2" s="411"/>
      <c r="S2" s="411"/>
      <c r="T2" s="411"/>
      <c r="U2" s="411"/>
      <c r="V2" s="411"/>
      <c r="W2" s="411"/>
      <c r="X2" s="411"/>
      <c r="Y2" s="411"/>
      <c r="Z2" s="411"/>
      <c r="AA2" s="411"/>
      <c r="AB2" s="411"/>
      <c r="AC2" s="411"/>
      <c r="AD2" s="411"/>
      <c r="AE2" s="411"/>
      <c r="AF2" s="411"/>
      <c r="AG2" s="411"/>
      <c r="AH2" s="411"/>
      <c r="AI2" s="411"/>
      <c r="AJ2" s="411"/>
      <c r="AK2" s="411"/>
      <c r="AL2" s="411"/>
      <c r="AM2" s="411"/>
      <c r="AN2" s="411"/>
      <c r="AO2" s="411"/>
      <c r="AP2" s="411"/>
      <c r="AQ2" s="412"/>
    </row>
    <row r="3" spans="1:43" ht="28.5" customHeight="1" x14ac:dyDescent="0.25">
      <c r="A3" s="407"/>
      <c r="B3" s="408"/>
      <c r="C3" s="408"/>
      <c r="D3" s="408"/>
      <c r="E3" s="408"/>
      <c r="F3" s="409"/>
      <c r="G3" s="385" t="s">
        <v>120</v>
      </c>
      <c r="H3" s="385"/>
      <c r="I3" s="385"/>
      <c r="J3" s="385"/>
      <c r="K3" s="385"/>
      <c r="L3" s="385"/>
      <c r="M3" s="385"/>
      <c r="N3" s="385"/>
      <c r="O3" s="385"/>
      <c r="P3" s="385"/>
      <c r="Q3" s="385"/>
      <c r="R3" s="385"/>
      <c r="S3" s="385"/>
      <c r="T3" s="385"/>
      <c r="U3" s="385"/>
      <c r="V3" s="385"/>
      <c r="W3" s="385"/>
      <c r="X3" s="385"/>
      <c r="Y3" s="385"/>
      <c r="Z3" s="385"/>
      <c r="AA3" s="385"/>
      <c r="AB3" s="385"/>
      <c r="AC3" s="385"/>
      <c r="AD3" s="385"/>
      <c r="AE3" s="385"/>
      <c r="AF3" s="385"/>
      <c r="AG3" s="385"/>
      <c r="AH3" s="385"/>
      <c r="AI3" s="385"/>
      <c r="AJ3" s="385"/>
      <c r="AK3" s="385"/>
      <c r="AL3" s="385"/>
      <c r="AM3" s="385"/>
      <c r="AN3" s="385"/>
      <c r="AO3" s="385"/>
      <c r="AP3" s="385"/>
      <c r="AQ3" s="386"/>
    </row>
    <row r="4" spans="1:43" ht="27.75" customHeight="1" x14ac:dyDescent="0.25">
      <c r="A4" s="407"/>
      <c r="B4" s="408"/>
      <c r="C4" s="408"/>
      <c r="D4" s="408"/>
      <c r="E4" s="408"/>
      <c r="F4" s="409"/>
      <c r="G4" s="385" t="s">
        <v>1</v>
      </c>
      <c r="H4" s="385"/>
      <c r="I4" s="385"/>
      <c r="J4" s="385"/>
      <c r="K4" s="385"/>
      <c r="L4" s="385"/>
      <c r="M4" s="385"/>
      <c r="N4" s="385"/>
      <c r="O4" s="385"/>
      <c r="P4" s="385" t="s">
        <v>124</v>
      </c>
      <c r="Q4" s="385"/>
      <c r="R4" s="385"/>
      <c r="S4" s="385"/>
      <c r="T4" s="385"/>
      <c r="U4" s="385"/>
      <c r="V4" s="385"/>
      <c r="W4" s="385"/>
      <c r="X4" s="385"/>
      <c r="Y4" s="385"/>
      <c r="Z4" s="385"/>
      <c r="AA4" s="385"/>
      <c r="AB4" s="385"/>
      <c r="AC4" s="385"/>
      <c r="AD4" s="385"/>
      <c r="AE4" s="385"/>
      <c r="AF4" s="385"/>
      <c r="AG4" s="385"/>
      <c r="AH4" s="385"/>
      <c r="AI4" s="385"/>
      <c r="AJ4" s="385"/>
      <c r="AK4" s="385"/>
      <c r="AL4" s="385"/>
      <c r="AM4" s="385"/>
      <c r="AN4" s="385"/>
      <c r="AO4" s="385"/>
      <c r="AP4" s="385"/>
      <c r="AQ4" s="386"/>
    </row>
    <row r="5" spans="1:43" ht="26.25" customHeight="1" x14ac:dyDescent="0.25">
      <c r="A5" s="407"/>
      <c r="B5" s="408"/>
      <c r="C5" s="408"/>
      <c r="D5" s="408"/>
      <c r="E5" s="408"/>
      <c r="F5" s="409"/>
      <c r="G5" s="385" t="s">
        <v>3</v>
      </c>
      <c r="H5" s="385"/>
      <c r="I5" s="385"/>
      <c r="J5" s="385"/>
      <c r="K5" s="385"/>
      <c r="L5" s="385"/>
      <c r="M5" s="385"/>
      <c r="N5" s="385"/>
      <c r="O5" s="385"/>
      <c r="P5" s="385" t="s">
        <v>125</v>
      </c>
      <c r="Q5" s="385"/>
      <c r="R5" s="385"/>
      <c r="S5" s="385"/>
      <c r="T5" s="385"/>
      <c r="U5" s="385"/>
      <c r="V5" s="385"/>
      <c r="W5" s="385"/>
      <c r="X5" s="385"/>
      <c r="Y5" s="385"/>
      <c r="Z5" s="385"/>
      <c r="AA5" s="385"/>
      <c r="AB5" s="385"/>
      <c r="AC5" s="385"/>
      <c r="AD5" s="385"/>
      <c r="AE5" s="385"/>
      <c r="AF5" s="385"/>
      <c r="AG5" s="385"/>
      <c r="AH5" s="385"/>
      <c r="AI5" s="385"/>
      <c r="AJ5" s="385"/>
      <c r="AK5" s="385"/>
      <c r="AL5" s="385"/>
      <c r="AM5" s="385"/>
      <c r="AN5" s="385"/>
      <c r="AO5" s="385"/>
      <c r="AP5" s="385"/>
      <c r="AQ5" s="386"/>
    </row>
    <row r="6" spans="1:43" ht="15.75" x14ac:dyDescent="0.25">
      <c r="A6" s="47"/>
      <c r="B6" s="48"/>
      <c r="C6" s="48"/>
      <c r="D6" s="48"/>
      <c r="E6" s="48"/>
      <c r="F6" s="48"/>
      <c r="G6" s="48"/>
      <c r="H6" s="48"/>
      <c r="I6" s="49"/>
      <c r="J6" s="49"/>
      <c r="K6" s="49"/>
      <c r="L6" s="49"/>
      <c r="M6" s="49"/>
      <c r="N6" s="49"/>
      <c r="O6" s="49"/>
      <c r="P6" s="49"/>
      <c r="Q6" s="49"/>
      <c r="R6" s="49"/>
      <c r="S6" s="49"/>
      <c r="T6" s="49"/>
      <c r="U6" s="49"/>
      <c r="V6" s="49"/>
      <c r="W6" s="49"/>
      <c r="X6" s="49"/>
      <c r="Y6" s="49"/>
      <c r="Z6" s="49"/>
      <c r="AA6" s="49"/>
      <c r="AB6" s="49"/>
      <c r="AC6" s="49"/>
      <c r="AD6" s="49"/>
      <c r="AE6" s="49"/>
      <c r="AF6" s="49"/>
      <c r="AG6" s="48"/>
      <c r="AH6" s="48"/>
      <c r="AI6" s="48"/>
      <c r="AJ6" s="48"/>
      <c r="AK6" s="48"/>
      <c r="AL6" s="48"/>
      <c r="AM6" s="48"/>
      <c r="AN6" s="48"/>
      <c r="AO6" s="48"/>
      <c r="AP6" s="48"/>
      <c r="AQ6" s="50"/>
    </row>
    <row r="7" spans="1:43" ht="30" customHeight="1" x14ac:dyDescent="0.25">
      <c r="A7" s="415" t="s">
        <v>4</v>
      </c>
      <c r="B7" s="385"/>
      <c r="C7" s="385"/>
      <c r="D7" s="385"/>
      <c r="E7" s="385"/>
      <c r="F7" s="385"/>
      <c r="G7" s="385"/>
      <c r="H7" s="385"/>
      <c r="I7" s="385"/>
      <c r="J7" s="385"/>
      <c r="K7" s="385"/>
      <c r="L7" s="385"/>
      <c r="M7" s="385"/>
      <c r="N7" s="385"/>
      <c r="O7" s="385"/>
      <c r="P7" s="418" t="s">
        <v>126</v>
      </c>
      <c r="Q7" s="418"/>
      <c r="R7" s="418"/>
      <c r="S7" s="418"/>
      <c r="T7" s="418"/>
      <c r="U7" s="418"/>
      <c r="V7" s="418"/>
      <c r="W7" s="418"/>
      <c r="X7" s="418"/>
      <c r="Y7" s="418"/>
      <c r="Z7" s="418"/>
      <c r="AA7" s="418"/>
      <c r="AB7" s="418"/>
      <c r="AC7" s="418"/>
      <c r="AD7" s="418"/>
      <c r="AE7" s="418"/>
      <c r="AF7" s="418"/>
      <c r="AG7" s="418"/>
      <c r="AH7" s="418"/>
      <c r="AI7" s="418"/>
      <c r="AJ7" s="418"/>
      <c r="AK7" s="418"/>
      <c r="AL7" s="418"/>
      <c r="AM7" s="418"/>
      <c r="AN7" s="418"/>
      <c r="AO7" s="418"/>
      <c r="AP7" s="418"/>
      <c r="AQ7" s="419"/>
    </row>
    <row r="8" spans="1:43" ht="30" customHeight="1" thickBot="1" x14ac:dyDescent="0.3">
      <c r="A8" s="416" t="s">
        <v>2</v>
      </c>
      <c r="B8" s="417"/>
      <c r="C8" s="417" t="s">
        <v>2</v>
      </c>
      <c r="D8" s="417"/>
      <c r="E8" s="417"/>
      <c r="F8" s="417"/>
      <c r="G8" s="417"/>
      <c r="H8" s="417"/>
      <c r="I8" s="417"/>
      <c r="J8" s="417"/>
      <c r="K8" s="417"/>
      <c r="L8" s="417"/>
      <c r="M8" s="417"/>
      <c r="N8" s="417"/>
      <c r="O8" s="417"/>
      <c r="P8" s="413" t="s">
        <v>127</v>
      </c>
      <c r="Q8" s="413"/>
      <c r="R8" s="413"/>
      <c r="S8" s="413"/>
      <c r="T8" s="413"/>
      <c r="U8" s="413"/>
      <c r="V8" s="413"/>
      <c r="W8" s="413"/>
      <c r="X8" s="413"/>
      <c r="Y8" s="413"/>
      <c r="Z8" s="413"/>
      <c r="AA8" s="413"/>
      <c r="AB8" s="413"/>
      <c r="AC8" s="413"/>
      <c r="AD8" s="413"/>
      <c r="AE8" s="413"/>
      <c r="AF8" s="413"/>
      <c r="AG8" s="413"/>
      <c r="AH8" s="413"/>
      <c r="AI8" s="413"/>
      <c r="AJ8" s="413"/>
      <c r="AK8" s="413"/>
      <c r="AL8" s="413"/>
      <c r="AM8" s="413"/>
      <c r="AN8" s="413"/>
      <c r="AO8" s="413"/>
      <c r="AP8" s="413"/>
      <c r="AQ8" s="414"/>
    </row>
    <row r="9" spans="1:43" ht="36" customHeight="1" thickBot="1" x14ac:dyDescent="0.3">
      <c r="A9" s="44"/>
      <c r="B9" s="45"/>
      <c r="C9" s="45"/>
      <c r="D9" s="45"/>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8"/>
      <c r="AH9" s="48"/>
      <c r="AI9" s="48"/>
      <c r="AJ9" s="48"/>
      <c r="AK9" s="48"/>
      <c r="AL9" s="48"/>
      <c r="AM9" s="48"/>
      <c r="AN9" s="48"/>
      <c r="AO9" s="48"/>
      <c r="AP9" s="48"/>
      <c r="AQ9" s="50"/>
    </row>
    <row r="10" spans="1:43" s="2" customFormat="1" ht="70.5" customHeight="1" x14ac:dyDescent="0.25">
      <c r="A10" s="410" t="s">
        <v>97</v>
      </c>
      <c r="B10" s="395"/>
      <c r="C10" s="395" t="s">
        <v>100</v>
      </c>
      <c r="D10" s="395"/>
      <c r="E10" s="395" t="s">
        <v>102</v>
      </c>
      <c r="F10" s="395"/>
      <c r="G10" s="395"/>
      <c r="H10" s="395"/>
      <c r="I10" s="395"/>
      <c r="J10" s="395"/>
      <c r="K10" s="395"/>
      <c r="L10" s="395"/>
      <c r="M10" s="395"/>
      <c r="N10" s="395"/>
      <c r="O10" s="395"/>
      <c r="P10" s="395"/>
      <c r="Q10" s="395"/>
      <c r="R10" s="395"/>
      <c r="S10" s="395"/>
      <c r="T10" s="395"/>
      <c r="U10" s="395"/>
      <c r="V10" s="395"/>
      <c r="W10" s="395"/>
      <c r="X10" s="395"/>
      <c r="Y10" s="395"/>
      <c r="Z10" s="395"/>
      <c r="AA10" s="395"/>
      <c r="AB10" s="395"/>
      <c r="AC10" s="395"/>
      <c r="AD10" s="395"/>
      <c r="AE10" s="395"/>
      <c r="AF10" s="395"/>
      <c r="AG10" s="395"/>
      <c r="AH10" s="395"/>
      <c r="AI10" s="395"/>
      <c r="AJ10" s="395"/>
      <c r="AK10" s="395" t="s">
        <v>110</v>
      </c>
      <c r="AL10" s="395" t="s">
        <v>111</v>
      </c>
      <c r="AM10" s="389" t="s">
        <v>112</v>
      </c>
      <c r="AN10" s="389" t="s">
        <v>113</v>
      </c>
      <c r="AO10" s="389" t="s">
        <v>114</v>
      </c>
      <c r="AP10" s="389" t="s">
        <v>115</v>
      </c>
      <c r="AQ10" s="392" t="s">
        <v>116</v>
      </c>
    </row>
    <row r="11" spans="1:43" s="3" customFormat="1" ht="45.75" customHeight="1" x14ac:dyDescent="0.2">
      <c r="A11" s="399" t="s">
        <v>98</v>
      </c>
      <c r="B11" s="387" t="s">
        <v>99</v>
      </c>
      <c r="C11" s="387" t="s">
        <v>80</v>
      </c>
      <c r="D11" s="387" t="s">
        <v>101</v>
      </c>
      <c r="E11" s="387" t="s">
        <v>103</v>
      </c>
      <c r="F11" s="387" t="s">
        <v>104</v>
      </c>
      <c r="G11" s="387" t="s">
        <v>105</v>
      </c>
      <c r="H11" s="387" t="s">
        <v>106</v>
      </c>
      <c r="I11" s="387" t="s">
        <v>107</v>
      </c>
      <c r="J11" s="420" t="s">
        <v>108</v>
      </c>
      <c r="K11" s="421"/>
      <c r="L11" s="421"/>
      <c r="M11" s="421"/>
      <c r="N11" s="421"/>
      <c r="O11" s="421"/>
      <c r="P11" s="421"/>
      <c r="Q11" s="421"/>
      <c r="R11" s="421"/>
      <c r="S11" s="421"/>
      <c r="T11" s="421"/>
      <c r="U11" s="421"/>
      <c r="V11" s="421"/>
      <c r="W11" s="421"/>
      <c r="X11" s="421"/>
      <c r="Y11" s="421"/>
      <c r="Z11" s="421"/>
      <c r="AA11" s="421"/>
      <c r="AB11" s="421"/>
      <c r="AC11" s="421"/>
      <c r="AD11" s="421"/>
      <c r="AE11" s="421"/>
      <c r="AF11" s="422"/>
      <c r="AG11" s="396" t="s">
        <v>109</v>
      </c>
      <c r="AH11" s="396"/>
      <c r="AI11" s="396"/>
      <c r="AJ11" s="396"/>
      <c r="AK11" s="387"/>
      <c r="AL11" s="387"/>
      <c r="AM11" s="390"/>
      <c r="AN11" s="390"/>
      <c r="AO11" s="390"/>
      <c r="AP11" s="390"/>
      <c r="AQ11" s="393"/>
    </row>
    <row r="12" spans="1:43" s="3" customFormat="1" ht="51" customHeight="1" x14ac:dyDescent="0.2">
      <c r="A12" s="399"/>
      <c r="B12" s="387"/>
      <c r="C12" s="387"/>
      <c r="D12" s="387"/>
      <c r="E12" s="387"/>
      <c r="F12" s="387"/>
      <c r="G12" s="387"/>
      <c r="H12" s="387"/>
      <c r="I12" s="387"/>
      <c r="J12" s="396">
        <v>2012</v>
      </c>
      <c r="K12" s="396"/>
      <c r="L12" s="396"/>
      <c r="M12" s="396">
        <v>2013</v>
      </c>
      <c r="N12" s="396"/>
      <c r="O12" s="396"/>
      <c r="P12" s="396"/>
      <c r="Q12" s="396"/>
      <c r="R12" s="396">
        <v>2014</v>
      </c>
      <c r="S12" s="396"/>
      <c r="T12" s="396"/>
      <c r="U12" s="396"/>
      <c r="V12" s="396"/>
      <c r="W12" s="396">
        <v>2015</v>
      </c>
      <c r="X12" s="396"/>
      <c r="Y12" s="396"/>
      <c r="Z12" s="396"/>
      <c r="AA12" s="396"/>
      <c r="AB12" s="396">
        <v>2016</v>
      </c>
      <c r="AC12" s="396"/>
      <c r="AD12" s="396"/>
      <c r="AE12" s="396"/>
      <c r="AF12" s="396"/>
      <c r="AG12" s="387" t="s">
        <v>5</v>
      </c>
      <c r="AH12" s="387" t="s">
        <v>6</v>
      </c>
      <c r="AI12" s="387" t="s">
        <v>7</v>
      </c>
      <c r="AJ12" s="387" t="s">
        <v>8</v>
      </c>
      <c r="AK12" s="387"/>
      <c r="AL12" s="387"/>
      <c r="AM12" s="390"/>
      <c r="AN12" s="390"/>
      <c r="AO12" s="390"/>
      <c r="AP12" s="390"/>
      <c r="AQ12" s="393"/>
    </row>
    <row r="13" spans="1:43" s="3" customFormat="1" ht="54" customHeight="1" thickBot="1" x14ac:dyDescent="0.25">
      <c r="A13" s="400"/>
      <c r="B13" s="388"/>
      <c r="C13" s="388"/>
      <c r="D13" s="388"/>
      <c r="E13" s="388"/>
      <c r="F13" s="388"/>
      <c r="G13" s="388"/>
      <c r="H13" s="388"/>
      <c r="I13" s="388"/>
      <c r="J13" s="81" t="s">
        <v>7</v>
      </c>
      <c r="K13" s="81" t="s">
        <v>8</v>
      </c>
      <c r="L13" s="81" t="s">
        <v>31</v>
      </c>
      <c r="M13" s="81" t="s">
        <v>5</v>
      </c>
      <c r="N13" s="81" t="s">
        <v>6</v>
      </c>
      <c r="O13" s="81" t="s">
        <v>7</v>
      </c>
      <c r="P13" s="81" t="s">
        <v>8</v>
      </c>
      <c r="Q13" s="81" t="s">
        <v>31</v>
      </c>
      <c r="R13" s="81" t="s">
        <v>5</v>
      </c>
      <c r="S13" s="81" t="s">
        <v>6</v>
      </c>
      <c r="T13" s="81" t="s">
        <v>7</v>
      </c>
      <c r="U13" s="81" t="s">
        <v>8</v>
      </c>
      <c r="V13" s="81" t="s">
        <v>31</v>
      </c>
      <c r="W13" s="81" t="s">
        <v>5</v>
      </c>
      <c r="X13" s="81" t="s">
        <v>6</v>
      </c>
      <c r="Y13" s="81" t="s">
        <v>7</v>
      </c>
      <c r="Z13" s="81" t="s">
        <v>8</v>
      </c>
      <c r="AA13" s="81" t="s">
        <v>31</v>
      </c>
      <c r="AB13" s="81" t="s">
        <v>5</v>
      </c>
      <c r="AC13" s="81" t="s">
        <v>6</v>
      </c>
      <c r="AD13" s="81" t="s">
        <v>7</v>
      </c>
      <c r="AE13" s="81" t="s">
        <v>8</v>
      </c>
      <c r="AF13" s="81" t="s">
        <v>31</v>
      </c>
      <c r="AG13" s="388"/>
      <c r="AH13" s="388"/>
      <c r="AI13" s="388"/>
      <c r="AJ13" s="388"/>
      <c r="AK13" s="388"/>
      <c r="AL13" s="388"/>
      <c r="AM13" s="391"/>
      <c r="AN13" s="391"/>
      <c r="AO13" s="391"/>
      <c r="AP13" s="391"/>
      <c r="AQ13" s="394"/>
    </row>
    <row r="14" spans="1:43" s="3" customFormat="1" ht="167.25" customHeight="1" x14ac:dyDescent="0.2">
      <c r="A14" s="397">
        <v>184</v>
      </c>
      <c r="B14" s="398" t="s">
        <v>128</v>
      </c>
      <c r="C14" s="90">
        <v>316</v>
      </c>
      <c r="D14" s="28" t="s">
        <v>129</v>
      </c>
      <c r="E14" s="22">
        <v>332</v>
      </c>
      <c r="F14" s="29" t="s">
        <v>130</v>
      </c>
      <c r="G14" s="29" t="s">
        <v>134</v>
      </c>
      <c r="H14" s="22" t="s">
        <v>131</v>
      </c>
      <c r="I14" s="87">
        <v>100</v>
      </c>
      <c r="J14" s="88">
        <v>10</v>
      </c>
      <c r="K14" s="87">
        <v>10</v>
      </c>
      <c r="L14" s="87">
        <v>10</v>
      </c>
      <c r="M14" s="88">
        <v>30</v>
      </c>
      <c r="N14" s="88">
        <v>30</v>
      </c>
      <c r="O14" s="88">
        <v>30</v>
      </c>
      <c r="P14" s="87">
        <v>30</v>
      </c>
      <c r="Q14" s="33">
        <v>30</v>
      </c>
      <c r="R14" s="88">
        <v>60</v>
      </c>
      <c r="S14" s="88">
        <v>60</v>
      </c>
      <c r="T14" s="88">
        <v>60</v>
      </c>
      <c r="U14" s="87">
        <v>60</v>
      </c>
      <c r="V14" s="87"/>
      <c r="W14" s="301">
        <v>90</v>
      </c>
      <c r="X14" s="88"/>
      <c r="Y14" s="88"/>
      <c r="Z14" s="87"/>
      <c r="AA14" s="87"/>
      <c r="AB14" s="88">
        <v>100</v>
      </c>
      <c r="AC14" s="88"/>
      <c r="AD14" s="88"/>
      <c r="AE14" s="87"/>
      <c r="AF14" s="87"/>
      <c r="AG14" s="33">
        <v>36</v>
      </c>
      <c r="AH14" s="33">
        <v>45</v>
      </c>
      <c r="AI14" s="33">
        <v>52.5</v>
      </c>
      <c r="AJ14" s="33">
        <v>58.5</v>
      </c>
      <c r="AK14" s="77">
        <f>AJ14/U14</f>
        <v>0.97499999999999998</v>
      </c>
      <c r="AL14" s="78">
        <f>AJ14/I14</f>
        <v>0.58499999999999996</v>
      </c>
      <c r="AM14" s="293" t="s">
        <v>262</v>
      </c>
      <c r="AN14" s="293" t="s">
        <v>263</v>
      </c>
      <c r="AO14" s="293" t="s">
        <v>264</v>
      </c>
      <c r="AP14" s="293" t="s">
        <v>233</v>
      </c>
      <c r="AQ14" s="293" t="s">
        <v>265</v>
      </c>
    </row>
    <row r="15" spans="1:43" s="3" customFormat="1" ht="167.25" customHeight="1" x14ac:dyDescent="0.2">
      <c r="A15" s="397"/>
      <c r="B15" s="398"/>
      <c r="C15" s="397">
        <v>320</v>
      </c>
      <c r="D15" s="398" t="s">
        <v>132</v>
      </c>
      <c r="E15" s="22">
        <v>337</v>
      </c>
      <c r="F15" s="29" t="s">
        <v>133</v>
      </c>
      <c r="G15" s="29" t="s">
        <v>134</v>
      </c>
      <c r="H15" s="22" t="s">
        <v>131</v>
      </c>
      <c r="I15" s="87">
        <v>50</v>
      </c>
      <c r="J15" s="88">
        <v>10</v>
      </c>
      <c r="K15" s="87">
        <v>10</v>
      </c>
      <c r="L15" s="89">
        <v>8.6999999999999993</v>
      </c>
      <c r="M15" s="88">
        <v>30</v>
      </c>
      <c r="N15" s="88">
        <v>30</v>
      </c>
      <c r="O15" s="88">
        <v>30</v>
      </c>
      <c r="P15" s="87">
        <v>30</v>
      </c>
      <c r="Q15" s="89">
        <v>30</v>
      </c>
      <c r="R15" s="88">
        <v>35</v>
      </c>
      <c r="S15" s="88">
        <v>35</v>
      </c>
      <c r="T15" s="88">
        <v>35</v>
      </c>
      <c r="U15" s="87">
        <v>35</v>
      </c>
      <c r="V15" s="87"/>
      <c r="W15" s="301">
        <v>45</v>
      </c>
      <c r="X15" s="88"/>
      <c r="Y15" s="88"/>
      <c r="Z15" s="87"/>
      <c r="AA15" s="87"/>
      <c r="AB15" s="88">
        <v>50</v>
      </c>
      <c r="AC15" s="88"/>
      <c r="AD15" s="88"/>
      <c r="AE15" s="87"/>
      <c r="AF15" s="87"/>
      <c r="AG15" s="89">
        <v>30</v>
      </c>
      <c r="AH15" s="89">
        <v>31.9</v>
      </c>
      <c r="AI15" s="89">
        <v>31.9</v>
      </c>
      <c r="AJ15" s="89">
        <v>35</v>
      </c>
      <c r="AK15" s="77">
        <f>AJ15/U15</f>
        <v>1</v>
      </c>
      <c r="AL15" s="78">
        <f>AJ15/I15</f>
        <v>0.7</v>
      </c>
      <c r="AM15" s="423" t="s">
        <v>266</v>
      </c>
      <c r="AN15" s="425" t="s">
        <v>267</v>
      </c>
      <c r="AO15" s="427" t="s">
        <v>123</v>
      </c>
      <c r="AP15" s="429" t="s">
        <v>141</v>
      </c>
      <c r="AQ15" s="431" t="s">
        <v>142</v>
      </c>
    </row>
    <row r="16" spans="1:43" s="3" customFormat="1" ht="167.25" customHeight="1" x14ac:dyDescent="0.2">
      <c r="A16" s="397"/>
      <c r="B16" s="398"/>
      <c r="C16" s="397"/>
      <c r="D16" s="398"/>
      <c r="E16" s="22">
        <v>339</v>
      </c>
      <c r="F16" s="29" t="s">
        <v>135</v>
      </c>
      <c r="G16" s="22" t="s">
        <v>134</v>
      </c>
      <c r="H16" s="22" t="s">
        <v>131</v>
      </c>
      <c r="I16" s="87">
        <v>100</v>
      </c>
      <c r="J16" s="88">
        <v>0</v>
      </c>
      <c r="K16" s="87">
        <v>0</v>
      </c>
      <c r="L16" s="87">
        <v>0</v>
      </c>
      <c r="M16" s="88">
        <v>40</v>
      </c>
      <c r="N16" s="88">
        <v>40</v>
      </c>
      <c r="O16" s="88">
        <v>40</v>
      </c>
      <c r="P16" s="88">
        <v>40</v>
      </c>
      <c r="Q16" s="87">
        <v>10</v>
      </c>
      <c r="R16" s="88">
        <v>45</v>
      </c>
      <c r="S16" s="88">
        <v>45</v>
      </c>
      <c r="T16" s="88">
        <v>45</v>
      </c>
      <c r="U16" s="88">
        <v>45</v>
      </c>
      <c r="V16" s="87"/>
      <c r="W16" s="301">
        <v>0</v>
      </c>
      <c r="X16" s="88"/>
      <c r="Y16" s="88"/>
      <c r="Z16" s="88"/>
      <c r="AA16" s="87"/>
      <c r="AB16" s="88">
        <v>100</v>
      </c>
      <c r="AC16" s="88"/>
      <c r="AD16" s="88"/>
      <c r="AE16" s="88"/>
      <c r="AF16" s="87"/>
      <c r="AG16" s="87">
        <v>10</v>
      </c>
      <c r="AH16" s="87">
        <v>10</v>
      </c>
      <c r="AI16" s="87">
        <v>10</v>
      </c>
      <c r="AJ16" s="87">
        <v>23.5</v>
      </c>
      <c r="AK16" s="77">
        <f>AJ16/U16</f>
        <v>0.52222222222222225</v>
      </c>
      <c r="AL16" s="78">
        <f>AJ16/I16</f>
        <v>0.23499999999999999</v>
      </c>
      <c r="AM16" s="424" t="s">
        <v>268</v>
      </c>
      <c r="AN16" s="426" t="s">
        <v>173</v>
      </c>
      <c r="AO16" s="428" t="s">
        <v>174</v>
      </c>
      <c r="AP16" s="430" t="s">
        <v>192</v>
      </c>
      <c r="AQ16" s="432" t="s">
        <v>142</v>
      </c>
    </row>
    <row r="17" spans="1:43" s="3" customFormat="1" ht="167.25" customHeight="1" x14ac:dyDescent="0.2">
      <c r="A17" s="397"/>
      <c r="B17" s="398"/>
      <c r="C17" s="22">
        <v>321</v>
      </c>
      <c r="D17" s="29" t="s">
        <v>136</v>
      </c>
      <c r="E17" s="22">
        <v>549</v>
      </c>
      <c r="F17" s="29" t="s">
        <v>137</v>
      </c>
      <c r="G17" s="22" t="s">
        <v>134</v>
      </c>
      <c r="H17" s="22" t="s">
        <v>122</v>
      </c>
      <c r="I17" s="87">
        <v>100</v>
      </c>
      <c r="J17" s="88">
        <v>100</v>
      </c>
      <c r="K17" s="87">
        <v>100</v>
      </c>
      <c r="L17" s="87">
        <v>100</v>
      </c>
      <c r="M17" s="88">
        <v>100</v>
      </c>
      <c r="N17" s="88">
        <v>100</v>
      </c>
      <c r="O17" s="88">
        <v>100</v>
      </c>
      <c r="P17" s="88">
        <v>100</v>
      </c>
      <c r="Q17" s="87">
        <v>100</v>
      </c>
      <c r="R17" s="88">
        <v>100</v>
      </c>
      <c r="S17" s="88">
        <v>100</v>
      </c>
      <c r="T17" s="88">
        <v>100</v>
      </c>
      <c r="U17" s="88">
        <v>100</v>
      </c>
      <c r="V17" s="87"/>
      <c r="W17" s="301">
        <v>100</v>
      </c>
      <c r="X17" s="88"/>
      <c r="Y17" s="88"/>
      <c r="Z17" s="88"/>
      <c r="AA17" s="87"/>
      <c r="AB17" s="88">
        <v>100</v>
      </c>
      <c r="AC17" s="88"/>
      <c r="AD17" s="88"/>
      <c r="AE17" s="88"/>
      <c r="AF17" s="87"/>
      <c r="AG17" s="87">
        <v>100</v>
      </c>
      <c r="AH17" s="87">
        <v>100</v>
      </c>
      <c r="AI17" s="87">
        <v>100</v>
      </c>
      <c r="AJ17" s="87">
        <v>100</v>
      </c>
      <c r="AK17" s="77">
        <f>AJ17/U17</f>
        <v>1</v>
      </c>
      <c r="AL17" s="78">
        <f>AJ17/I17</f>
        <v>1</v>
      </c>
      <c r="AM17" s="294" t="s">
        <v>269</v>
      </c>
      <c r="AN17" s="295" t="s">
        <v>267</v>
      </c>
      <c r="AO17" s="296" t="s">
        <v>123</v>
      </c>
      <c r="AP17" s="297" t="s">
        <v>143</v>
      </c>
      <c r="AQ17" s="298" t="s">
        <v>142</v>
      </c>
    </row>
    <row r="18" spans="1:43" s="3" customFormat="1" ht="167.25" customHeight="1" x14ac:dyDescent="0.2">
      <c r="A18" s="82">
        <v>185</v>
      </c>
      <c r="B18" s="83" t="s">
        <v>138</v>
      </c>
      <c r="C18" s="85">
        <v>322</v>
      </c>
      <c r="D18" s="83" t="s">
        <v>139</v>
      </c>
      <c r="E18" s="61">
        <v>341</v>
      </c>
      <c r="F18" s="62" t="s">
        <v>140</v>
      </c>
      <c r="G18" s="61" t="s">
        <v>134</v>
      </c>
      <c r="H18" s="61" t="s">
        <v>131</v>
      </c>
      <c r="I18" s="86">
        <v>100</v>
      </c>
      <c r="J18" s="63">
        <v>15</v>
      </c>
      <c r="K18" s="64">
        <v>15</v>
      </c>
      <c r="L18" s="84">
        <v>14.1</v>
      </c>
      <c r="M18" s="64">
        <v>35</v>
      </c>
      <c r="N18" s="64">
        <v>35</v>
      </c>
      <c r="O18" s="64">
        <v>35</v>
      </c>
      <c r="P18" s="64">
        <v>35</v>
      </c>
      <c r="Q18" s="89">
        <v>35</v>
      </c>
      <c r="R18" s="64">
        <v>65</v>
      </c>
      <c r="S18" s="64">
        <v>65</v>
      </c>
      <c r="T18" s="64">
        <v>65</v>
      </c>
      <c r="U18" s="64">
        <v>65</v>
      </c>
      <c r="V18" s="63"/>
      <c r="W18" s="302">
        <v>85</v>
      </c>
      <c r="X18" s="64"/>
      <c r="Y18" s="64"/>
      <c r="Z18" s="64"/>
      <c r="AA18" s="63"/>
      <c r="AB18" s="64">
        <v>100</v>
      </c>
      <c r="AC18" s="64"/>
      <c r="AD18" s="64"/>
      <c r="AE18" s="64"/>
      <c r="AF18" s="63"/>
      <c r="AG18" s="89">
        <v>43.75</v>
      </c>
      <c r="AH18" s="89">
        <v>52.489999999999995</v>
      </c>
      <c r="AI18" s="89">
        <v>55</v>
      </c>
      <c r="AJ18" s="89">
        <v>65</v>
      </c>
      <c r="AK18" s="77">
        <f>AJ18/U18</f>
        <v>1</v>
      </c>
      <c r="AL18" s="78">
        <f>AJ18/I18</f>
        <v>0.65</v>
      </c>
      <c r="AM18" s="292" t="s">
        <v>270</v>
      </c>
      <c r="AN18" s="299" t="s">
        <v>267</v>
      </c>
      <c r="AO18" s="299" t="s">
        <v>123</v>
      </c>
      <c r="AP18" s="292" t="s">
        <v>175</v>
      </c>
      <c r="AQ18" s="300" t="s">
        <v>176</v>
      </c>
    </row>
    <row r="19" spans="1:43" ht="90.75" customHeight="1" thickBot="1" x14ac:dyDescent="0.3">
      <c r="A19" s="41"/>
      <c r="B19" s="42"/>
      <c r="C19" s="401" t="s">
        <v>117</v>
      </c>
      <c r="D19" s="402"/>
      <c r="E19" s="402"/>
      <c r="F19" s="402"/>
      <c r="G19" s="402"/>
      <c r="H19" s="402"/>
      <c r="I19" s="402"/>
      <c r="J19" s="402"/>
      <c r="K19" s="402"/>
      <c r="L19" s="402"/>
      <c r="M19" s="402"/>
      <c r="N19" s="402"/>
      <c r="O19" s="402"/>
      <c r="P19" s="402"/>
      <c r="Q19" s="402"/>
      <c r="R19" s="402"/>
      <c r="S19" s="402"/>
      <c r="T19" s="402"/>
      <c r="U19" s="402"/>
      <c r="V19" s="402"/>
      <c r="W19" s="402"/>
      <c r="X19" s="402"/>
      <c r="Y19" s="402"/>
      <c r="Z19" s="402"/>
      <c r="AA19" s="402"/>
      <c r="AB19" s="402"/>
      <c r="AC19" s="402"/>
      <c r="AD19" s="402"/>
      <c r="AE19" s="402"/>
      <c r="AF19" s="402"/>
      <c r="AG19" s="402"/>
      <c r="AH19" s="402"/>
      <c r="AI19" s="402"/>
      <c r="AJ19" s="402"/>
      <c r="AK19" s="402"/>
      <c r="AL19" s="402"/>
      <c r="AM19" s="402"/>
      <c r="AN19" s="402"/>
      <c r="AO19" s="402"/>
      <c r="AP19" s="402"/>
      <c r="AQ19" s="403"/>
    </row>
  </sheetData>
  <mergeCells count="51">
    <mergeCell ref="AM15:AM16"/>
    <mergeCell ref="AN15:AN16"/>
    <mergeCell ref="AO15:AO16"/>
    <mergeCell ref="AP15:AP16"/>
    <mergeCell ref="AQ15:AQ16"/>
    <mergeCell ref="C19:AQ19"/>
    <mergeCell ref="A2:F5"/>
    <mergeCell ref="A10:B10"/>
    <mergeCell ref="G2:AQ2"/>
    <mergeCell ref="G3:AQ3"/>
    <mergeCell ref="P8:AQ8"/>
    <mergeCell ref="G4:O4"/>
    <mergeCell ref="C10:D10"/>
    <mergeCell ref="A7:O7"/>
    <mergeCell ref="A8:O8"/>
    <mergeCell ref="P7:AQ7"/>
    <mergeCell ref="AO10:AO13"/>
    <mergeCell ref="P4:AQ4"/>
    <mergeCell ref="G5:O5"/>
    <mergeCell ref="AB12:AF12"/>
    <mergeCell ref="J11:AF11"/>
    <mergeCell ref="A14:A17"/>
    <mergeCell ref="B14:B17"/>
    <mergeCell ref="AG12:AG13"/>
    <mergeCell ref="AH12:AH13"/>
    <mergeCell ref="A11:A13"/>
    <mergeCell ref="B11:B13"/>
    <mergeCell ref="C11:C13"/>
    <mergeCell ref="C15:C16"/>
    <mergeCell ref="D11:D13"/>
    <mergeCell ref="AG11:AJ11"/>
    <mergeCell ref="J12:L12"/>
    <mergeCell ref="M12:Q12"/>
    <mergeCell ref="E11:E13"/>
    <mergeCell ref="D15:D16"/>
    <mergeCell ref="P5:AQ5"/>
    <mergeCell ref="I11:I13"/>
    <mergeCell ref="AP10:AP13"/>
    <mergeCell ref="AQ10:AQ13"/>
    <mergeCell ref="F11:F13"/>
    <mergeCell ref="G11:G13"/>
    <mergeCell ref="H11:H13"/>
    <mergeCell ref="AI12:AI13"/>
    <mergeCell ref="AJ12:AJ13"/>
    <mergeCell ref="AK10:AK13"/>
    <mergeCell ref="AL10:AL13"/>
    <mergeCell ref="AN10:AN13"/>
    <mergeCell ref="R12:V12"/>
    <mergeCell ref="W12:AA12"/>
    <mergeCell ref="AM10:AM13"/>
    <mergeCell ref="E10:AJ10"/>
  </mergeCells>
  <phoneticPr fontId="9" type="noConversion"/>
  <dataValidations count="2">
    <dataValidation type="list" allowBlank="1" showInputMessage="1" showErrorMessage="1" sqref="H15:H18" xr:uid="{00000000-0002-0000-0000-000000000000}">
      <formula1>$AS$13:$AS$16</formula1>
    </dataValidation>
    <dataValidation type="list" allowBlank="1" showInputMessage="1" showErrorMessage="1" sqref="H14" xr:uid="{00000000-0002-0000-0000-000001000000}">
      <formula1>$AS$14:$AS$18</formula1>
    </dataValidation>
  </dataValidations>
  <printOptions horizontalCentered="1" verticalCentered="1"/>
  <pageMargins left="0" right="0" top="0.55118110236220474" bottom="0" header="0.31496062992125984" footer="0.31496062992125984"/>
  <pageSetup scale="41" fitToWidth="2" orientation="landscape" r:id="rId1"/>
  <colBreaks count="1" manualBreakCount="1">
    <brk id="32" max="1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T90"/>
  <sheetViews>
    <sheetView view="pageBreakPreview" topLeftCell="D1" zoomScale="60" zoomScaleNormal="10" workbookViewId="0">
      <selection activeCell="AL9" sqref="AL9:AP86"/>
    </sheetView>
  </sheetViews>
  <sheetFormatPr baseColWidth="10" defaultRowHeight="15.75" x14ac:dyDescent="0.25"/>
  <cols>
    <col min="1" max="1" width="12.85546875" style="1" customWidth="1"/>
    <col min="2" max="2" width="12.42578125" style="1" customWidth="1"/>
    <col min="3" max="3" width="25.140625" style="1" customWidth="1"/>
    <col min="4" max="4" width="17.85546875" style="7" customWidth="1"/>
    <col min="5" max="5" width="16.140625" style="7" hidden="1" customWidth="1"/>
    <col min="6" max="6" width="14.140625" style="7" hidden="1" customWidth="1"/>
    <col min="7" max="7" width="13.85546875" style="30" customWidth="1"/>
    <col min="8" max="8" width="16.28515625" style="8" customWidth="1"/>
    <col min="9" max="9" width="13.42578125" style="8" customWidth="1"/>
    <col min="10" max="10" width="18.140625" style="8" customWidth="1"/>
    <col min="11" max="11" width="18.28515625" style="8" customWidth="1"/>
    <col min="12" max="14" width="16.85546875" style="8" customWidth="1"/>
    <col min="15" max="15" width="16.85546875" style="8" bestFit="1" customWidth="1"/>
    <col min="16" max="16" width="18.28515625" style="8" customWidth="1"/>
    <col min="17" max="17" width="18.42578125" style="8" customWidth="1"/>
    <col min="18" max="20" width="15.5703125" style="8" customWidth="1"/>
    <col min="21" max="21" width="15.28515625" style="8" customWidth="1"/>
    <col min="22" max="24" width="16.140625" style="8" customWidth="1"/>
    <col min="25" max="25" width="16.28515625" style="8" customWidth="1"/>
    <col min="26" max="26" width="18.28515625" style="8" customWidth="1"/>
    <col min="27" max="30" width="16.28515625" style="8" customWidth="1"/>
    <col min="31" max="31" width="18.28515625" style="8" customWidth="1"/>
    <col min="32" max="32" width="19" style="1" bestFit="1" customWidth="1"/>
    <col min="33" max="33" width="23.28515625" style="1" customWidth="1"/>
    <col min="34" max="35" width="23.28515625" style="23" customWidth="1"/>
    <col min="36" max="36" width="13.42578125" style="1" customWidth="1"/>
    <col min="37" max="37" width="13.7109375" style="1" customWidth="1"/>
    <col min="38" max="38" width="28.7109375" style="1" customWidth="1"/>
    <col min="39" max="39" width="13.7109375" style="1" customWidth="1"/>
    <col min="40" max="40" width="12.85546875" style="1" customWidth="1"/>
    <col min="41" max="41" width="11.28515625" style="1" customWidth="1"/>
    <col min="42" max="42" width="12.85546875" style="1" customWidth="1"/>
    <col min="43" max="44" width="11.42578125" style="1"/>
    <col min="45" max="45" width="15.5703125" style="1" bestFit="1" customWidth="1"/>
    <col min="46" max="16384" width="11.42578125" style="1"/>
  </cols>
  <sheetData>
    <row r="1" spans="1:44" ht="38.25" customHeight="1" x14ac:dyDescent="0.25">
      <c r="A1" s="494"/>
      <c r="B1" s="495"/>
      <c r="C1" s="495"/>
      <c r="D1" s="495"/>
      <c r="E1" s="495"/>
      <c r="F1" s="506" t="s">
        <v>0</v>
      </c>
      <c r="G1" s="507"/>
      <c r="H1" s="507"/>
      <c r="I1" s="507"/>
      <c r="J1" s="507"/>
      <c r="K1" s="507"/>
      <c r="L1" s="507"/>
      <c r="M1" s="507"/>
      <c r="N1" s="507"/>
      <c r="O1" s="507"/>
      <c r="P1" s="507"/>
      <c r="Q1" s="507"/>
      <c r="R1" s="507"/>
      <c r="S1" s="507"/>
      <c r="T1" s="507"/>
      <c r="U1" s="507"/>
      <c r="V1" s="507"/>
      <c r="W1" s="507"/>
      <c r="X1" s="507"/>
      <c r="Y1" s="507"/>
      <c r="Z1" s="507"/>
      <c r="AA1" s="507"/>
      <c r="AB1" s="507"/>
      <c r="AC1" s="507"/>
      <c r="AD1" s="507"/>
      <c r="AE1" s="507"/>
      <c r="AF1" s="507"/>
      <c r="AG1" s="507"/>
      <c r="AH1" s="507"/>
      <c r="AI1" s="507"/>
      <c r="AJ1" s="507"/>
      <c r="AK1" s="507"/>
      <c r="AL1" s="507"/>
      <c r="AM1" s="507"/>
      <c r="AN1" s="507"/>
      <c r="AO1" s="507"/>
      <c r="AP1" s="508"/>
    </row>
    <row r="2" spans="1:44" ht="30.75" customHeight="1" x14ac:dyDescent="0.25">
      <c r="A2" s="496"/>
      <c r="B2" s="497"/>
      <c r="C2" s="497"/>
      <c r="D2" s="497"/>
      <c r="E2" s="497"/>
      <c r="F2" s="500" t="s">
        <v>119</v>
      </c>
      <c r="G2" s="501"/>
      <c r="H2" s="501"/>
      <c r="I2" s="501"/>
      <c r="J2" s="501"/>
      <c r="K2" s="501"/>
      <c r="L2" s="501"/>
      <c r="M2" s="501"/>
      <c r="N2" s="501"/>
      <c r="O2" s="501"/>
      <c r="P2" s="501"/>
      <c r="Q2" s="501"/>
      <c r="R2" s="501"/>
      <c r="S2" s="501"/>
      <c r="T2" s="501"/>
      <c r="U2" s="501"/>
      <c r="V2" s="501"/>
      <c r="W2" s="501"/>
      <c r="X2" s="501"/>
      <c r="Y2" s="501"/>
      <c r="Z2" s="501"/>
      <c r="AA2" s="501"/>
      <c r="AB2" s="501"/>
      <c r="AC2" s="501"/>
      <c r="AD2" s="501"/>
      <c r="AE2" s="501"/>
      <c r="AF2" s="501"/>
      <c r="AG2" s="501"/>
      <c r="AH2" s="501"/>
      <c r="AI2" s="501"/>
      <c r="AJ2" s="501"/>
      <c r="AK2" s="501"/>
      <c r="AL2" s="501"/>
      <c r="AM2" s="501"/>
      <c r="AN2" s="501"/>
      <c r="AO2" s="501"/>
      <c r="AP2" s="502"/>
    </row>
    <row r="3" spans="1:44" ht="27.75" customHeight="1" x14ac:dyDescent="0.25">
      <c r="A3" s="496"/>
      <c r="B3" s="497"/>
      <c r="C3" s="497"/>
      <c r="D3" s="497"/>
      <c r="E3" s="497"/>
      <c r="F3" s="385" t="s">
        <v>1</v>
      </c>
      <c r="G3" s="385"/>
      <c r="H3" s="385"/>
      <c r="I3" s="385"/>
      <c r="J3" s="385"/>
      <c r="K3" s="385"/>
      <c r="L3" s="385"/>
      <c r="M3" s="385"/>
      <c r="N3" s="385"/>
      <c r="O3" s="500" t="s">
        <v>124</v>
      </c>
      <c r="P3" s="501"/>
      <c r="Q3" s="501"/>
      <c r="R3" s="501"/>
      <c r="S3" s="501"/>
      <c r="T3" s="501"/>
      <c r="U3" s="501"/>
      <c r="V3" s="501"/>
      <c r="W3" s="501"/>
      <c r="X3" s="501"/>
      <c r="Y3" s="501"/>
      <c r="Z3" s="501"/>
      <c r="AA3" s="501"/>
      <c r="AB3" s="501"/>
      <c r="AC3" s="501"/>
      <c r="AD3" s="501"/>
      <c r="AE3" s="501"/>
      <c r="AF3" s="501"/>
      <c r="AG3" s="501"/>
      <c r="AH3" s="501"/>
      <c r="AI3" s="501"/>
      <c r="AJ3" s="501"/>
      <c r="AK3" s="501"/>
      <c r="AL3" s="501"/>
      <c r="AM3" s="501"/>
      <c r="AN3" s="501"/>
      <c r="AO3" s="501"/>
      <c r="AP3" s="502"/>
    </row>
    <row r="4" spans="1:44" ht="26.25" customHeight="1" thickBot="1" x14ac:dyDescent="0.3">
      <c r="A4" s="498"/>
      <c r="B4" s="499"/>
      <c r="C4" s="499"/>
      <c r="D4" s="499"/>
      <c r="E4" s="499"/>
      <c r="F4" s="417" t="s">
        <v>3</v>
      </c>
      <c r="G4" s="417"/>
      <c r="H4" s="417"/>
      <c r="I4" s="417"/>
      <c r="J4" s="417"/>
      <c r="K4" s="417"/>
      <c r="L4" s="417"/>
      <c r="M4" s="417"/>
      <c r="N4" s="417"/>
      <c r="O4" s="503" t="s">
        <v>125</v>
      </c>
      <c r="P4" s="504"/>
      <c r="Q4" s="504"/>
      <c r="R4" s="504"/>
      <c r="S4" s="504"/>
      <c r="T4" s="504"/>
      <c r="U4" s="504"/>
      <c r="V4" s="504"/>
      <c r="W4" s="504"/>
      <c r="X4" s="504"/>
      <c r="Y4" s="504"/>
      <c r="Z4" s="504"/>
      <c r="AA4" s="504"/>
      <c r="AB4" s="504"/>
      <c r="AC4" s="504"/>
      <c r="AD4" s="504"/>
      <c r="AE4" s="504"/>
      <c r="AF4" s="504"/>
      <c r="AG4" s="504"/>
      <c r="AH4" s="504"/>
      <c r="AI4" s="504"/>
      <c r="AJ4" s="504"/>
      <c r="AK4" s="504"/>
      <c r="AL4" s="504"/>
      <c r="AM4" s="504"/>
      <c r="AN4" s="504"/>
      <c r="AO4" s="504"/>
      <c r="AP4" s="505"/>
    </row>
    <row r="5" spans="1:44" ht="14.25" customHeight="1" thickBot="1" x14ac:dyDescent="0.3">
      <c r="AI5" s="31"/>
    </row>
    <row r="6" spans="1:44" s="43" customFormat="1" ht="53.25" customHeight="1" x14ac:dyDescent="0.25">
      <c r="A6" s="410" t="s">
        <v>69</v>
      </c>
      <c r="B6" s="395" t="s">
        <v>79</v>
      </c>
      <c r="C6" s="395"/>
      <c r="D6" s="395"/>
      <c r="E6" s="395" t="s">
        <v>83</v>
      </c>
      <c r="F6" s="395" t="s">
        <v>84</v>
      </c>
      <c r="G6" s="395" t="s">
        <v>85</v>
      </c>
      <c r="H6" s="395" t="s">
        <v>86</v>
      </c>
      <c r="I6" s="467" t="s">
        <v>87</v>
      </c>
      <c r="J6" s="468"/>
      <c r="K6" s="468"/>
      <c r="L6" s="468"/>
      <c r="M6" s="468"/>
      <c r="N6" s="468"/>
      <c r="O6" s="468"/>
      <c r="P6" s="468"/>
      <c r="Q6" s="468"/>
      <c r="R6" s="468"/>
      <c r="S6" s="468"/>
      <c r="T6" s="468"/>
      <c r="U6" s="468"/>
      <c r="V6" s="468"/>
      <c r="W6" s="468"/>
      <c r="X6" s="468"/>
      <c r="Y6" s="468"/>
      <c r="Z6" s="468"/>
      <c r="AA6" s="468"/>
      <c r="AB6" s="468"/>
      <c r="AC6" s="468"/>
      <c r="AD6" s="468"/>
      <c r="AE6" s="469"/>
      <c r="AF6" s="395" t="s">
        <v>88</v>
      </c>
      <c r="AG6" s="395"/>
      <c r="AH6" s="395"/>
      <c r="AI6" s="395"/>
      <c r="AJ6" s="395" t="s">
        <v>90</v>
      </c>
      <c r="AK6" s="395" t="s">
        <v>91</v>
      </c>
      <c r="AL6" s="395" t="s">
        <v>92</v>
      </c>
      <c r="AM6" s="395" t="s">
        <v>93</v>
      </c>
      <c r="AN6" s="395" t="s">
        <v>94</v>
      </c>
      <c r="AO6" s="395" t="s">
        <v>95</v>
      </c>
      <c r="AP6" s="510" t="s">
        <v>96</v>
      </c>
    </row>
    <row r="7" spans="1:44" s="43" customFormat="1" ht="53.25" customHeight="1" x14ac:dyDescent="0.25">
      <c r="A7" s="399"/>
      <c r="B7" s="387"/>
      <c r="C7" s="387"/>
      <c r="D7" s="387"/>
      <c r="E7" s="387"/>
      <c r="F7" s="387"/>
      <c r="G7" s="387"/>
      <c r="H7" s="387"/>
      <c r="I7" s="396">
        <v>2012</v>
      </c>
      <c r="J7" s="396"/>
      <c r="K7" s="396"/>
      <c r="L7" s="396">
        <v>2013</v>
      </c>
      <c r="M7" s="396"/>
      <c r="N7" s="396"/>
      <c r="O7" s="396"/>
      <c r="P7" s="396"/>
      <c r="Q7" s="396">
        <v>2014</v>
      </c>
      <c r="R7" s="396"/>
      <c r="S7" s="396"/>
      <c r="T7" s="396"/>
      <c r="U7" s="396"/>
      <c r="V7" s="420">
        <v>2015</v>
      </c>
      <c r="W7" s="421"/>
      <c r="X7" s="421"/>
      <c r="Y7" s="421"/>
      <c r="Z7" s="422"/>
      <c r="AA7" s="420">
        <v>2016</v>
      </c>
      <c r="AB7" s="421"/>
      <c r="AC7" s="421"/>
      <c r="AD7" s="421"/>
      <c r="AE7" s="422"/>
      <c r="AF7" s="396" t="s">
        <v>89</v>
      </c>
      <c r="AG7" s="396"/>
      <c r="AH7" s="396"/>
      <c r="AI7" s="396"/>
      <c r="AJ7" s="387"/>
      <c r="AK7" s="387"/>
      <c r="AL7" s="387"/>
      <c r="AM7" s="387"/>
      <c r="AN7" s="387"/>
      <c r="AO7" s="387"/>
      <c r="AP7" s="511"/>
    </row>
    <row r="8" spans="1:44" s="43" customFormat="1" ht="55.5" customHeight="1" thickBot="1" x14ac:dyDescent="0.3">
      <c r="A8" s="509"/>
      <c r="B8" s="60" t="s">
        <v>80</v>
      </c>
      <c r="C8" s="59" t="s">
        <v>81</v>
      </c>
      <c r="D8" s="76" t="s">
        <v>82</v>
      </c>
      <c r="E8" s="470"/>
      <c r="F8" s="470"/>
      <c r="G8" s="470"/>
      <c r="H8" s="513"/>
      <c r="I8" s="59" t="s">
        <v>7</v>
      </c>
      <c r="J8" s="59" t="s">
        <v>8</v>
      </c>
      <c r="K8" s="59" t="s">
        <v>31</v>
      </c>
      <c r="L8" s="59" t="s">
        <v>5</v>
      </c>
      <c r="M8" s="59" t="s">
        <v>6</v>
      </c>
      <c r="N8" s="59" t="s">
        <v>7</v>
      </c>
      <c r="O8" s="59" t="s">
        <v>8</v>
      </c>
      <c r="P8" s="59" t="s">
        <v>31</v>
      </c>
      <c r="Q8" s="59" t="s">
        <v>5</v>
      </c>
      <c r="R8" s="59" t="s">
        <v>6</v>
      </c>
      <c r="S8" s="59" t="s">
        <v>7</v>
      </c>
      <c r="T8" s="59" t="s">
        <v>8</v>
      </c>
      <c r="U8" s="59" t="s">
        <v>31</v>
      </c>
      <c r="V8" s="59" t="s">
        <v>5</v>
      </c>
      <c r="W8" s="59" t="s">
        <v>6</v>
      </c>
      <c r="X8" s="59" t="s">
        <v>7</v>
      </c>
      <c r="Y8" s="59" t="s">
        <v>8</v>
      </c>
      <c r="Z8" s="60" t="s">
        <v>31</v>
      </c>
      <c r="AA8" s="60" t="s">
        <v>5</v>
      </c>
      <c r="AB8" s="60" t="s">
        <v>6</v>
      </c>
      <c r="AC8" s="60" t="s">
        <v>7</v>
      </c>
      <c r="AD8" s="60" t="s">
        <v>8</v>
      </c>
      <c r="AE8" s="59" t="s">
        <v>31</v>
      </c>
      <c r="AF8" s="59" t="s">
        <v>5</v>
      </c>
      <c r="AG8" s="59" t="s">
        <v>6</v>
      </c>
      <c r="AH8" s="59" t="s">
        <v>7</v>
      </c>
      <c r="AI8" s="59" t="s">
        <v>8</v>
      </c>
      <c r="AJ8" s="470"/>
      <c r="AK8" s="470"/>
      <c r="AL8" s="470"/>
      <c r="AM8" s="470"/>
      <c r="AN8" s="470"/>
      <c r="AO8" s="470"/>
      <c r="AP8" s="512"/>
    </row>
    <row r="9" spans="1:44" s="5" customFormat="1" ht="61.5" customHeight="1" x14ac:dyDescent="0.25">
      <c r="A9" s="490" t="s">
        <v>145</v>
      </c>
      <c r="B9" s="426">
        <v>1</v>
      </c>
      <c r="C9" s="471" t="s">
        <v>177</v>
      </c>
      <c r="D9" s="436" t="s">
        <v>131</v>
      </c>
      <c r="E9" s="543" t="s">
        <v>144</v>
      </c>
      <c r="F9" s="543">
        <v>184</v>
      </c>
      <c r="G9" s="54" t="s">
        <v>9</v>
      </c>
      <c r="H9" s="58">
        <v>100</v>
      </c>
      <c r="I9" s="105">
        <v>10</v>
      </c>
      <c r="J9" s="105">
        <v>10</v>
      </c>
      <c r="K9" s="105">
        <v>10</v>
      </c>
      <c r="L9" s="58">
        <v>30</v>
      </c>
      <c r="M9" s="58">
        <v>30</v>
      </c>
      <c r="N9" s="58">
        <v>30</v>
      </c>
      <c r="O9" s="58">
        <v>30</v>
      </c>
      <c r="P9" s="148">
        <v>30</v>
      </c>
      <c r="Q9" s="58">
        <v>60</v>
      </c>
      <c r="R9" s="58">
        <v>60</v>
      </c>
      <c r="S9" s="58">
        <v>60</v>
      </c>
      <c r="T9" s="58">
        <v>60</v>
      </c>
      <c r="U9" s="58">
        <v>60</v>
      </c>
      <c r="V9" s="58">
        <v>90</v>
      </c>
      <c r="W9" s="58"/>
      <c r="X9" s="58"/>
      <c r="Y9" s="58"/>
      <c r="Z9" s="58"/>
      <c r="AA9" s="58">
        <v>100</v>
      </c>
      <c r="AB9" s="58"/>
      <c r="AC9" s="58"/>
      <c r="AD9" s="58"/>
      <c r="AE9" s="58"/>
      <c r="AF9" s="208">
        <v>36</v>
      </c>
      <c r="AG9" s="209">
        <v>45</v>
      </c>
      <c r="AH9" s="209">
        <v>54</v>
      </c>
      <c r="AI9" s="208">
        <v>60</v>
      </c>
      <c r="AJ9" s="141">
        <f>AI9/T9</f>
        <v>1</v>
      </c>
      <c r="AK9" s="141">
        <f>+(K9+P9+AI9)/H9</f>
        <v>1</v>
      </c>
      <c r="AL9" s="472" t="s">
        <v>271</v>
      </c>
      <c r="AM9" s="484" t="s">
        <v>272</v>
      </c>
      <c r="AN9" s="484" t="s">
        <v>237</v>
      </c>
      <c r="AO9" s="487" t="s">
        <v>273</v>
      </c>
      <c r="AP9" s="452" t="s">
        <v>274</v>
      </c>
    </row>
    <row r="10" spans="1:44" s="5" customFormat="1" ht="61.5" customHeight="1" x14ac:dyDescent="0.25">
      <c r="A10" s="491"/>
      <c r="B10" s="438"/>
      <c r="C10" s="440"/>
      <c r="D10" s="436"/>
      <c r="E10" s="544"/>
      <c r="F10" s="544"/>
      <c r="G10" s="51" t="s">
        <v>10</v>
      </c>
      <c r="H10" s="149">
        <v>1072140000</v>
      </c>
      <c r="I10" s="150">
        <v>60000000</v>
      </c>
      <c r="J10" s="150">
        <v>60000000</v>
      </c>
      <c r="K10" s="150">
        <v>60000000</v>
      </c>
      <c r="L10" s="149">
        <v>225070000</v>
      </c>
      <c r="M10" s="149">
        <v>225070000</v>
      </c>
      <c r="N10" s="149">
        <v>225070000</v>
      </c>
      <c r="O10" s="149">
        <v>225070000</v>
      </c>
      <c r="P10" s="149">
        <v>225070000</v>
      </c>
      <c r="Q10" s="149">
        <v>187070000</v>
      </c>
      <c r="R10" s="149">
        <v>187070000</v>
      </c>
      <c r="S10" s="149">
        <v>190130000</v>
      </c>
      <c r="T10" s="149">
        <v>55130000</v>
      </c>
      <c r="U10" s="149">
        <v>55130000</v>
      </c>
      <c r="V10" s="149">
        <v>167867000</v>
      </c>
      <c r="W10" s="149"/>
      <c r="X10" s="149"/>
      <c r="Y10" s="149"/>
      <c r="Z10" s="149"/>
      <c r="AA10" s="149">
        <v>60000000</v>
      </c>
      <c r="AB10" s="149"/>
      <c r="AC10" s="149"/>
      <c r="AD10" s="149"/>
      <c r="AE10" s="149"/>
      <c r="AF10" s="210">
        <v>16850000</v>
      </c>
      <c r="AG10" s="210">
        <v>16850000</v>
      </c>
      <c r="AH10" s="113">
        <v>55130000</v>
      </c>
      <c r="AI10" s="211">
        <v>55130000</v>
      </c>
      <c r="AJ10" s="141">
        <f>AI10/T10</f>
        <v>1</v>
      </c>
      <c r="AK10" s="141">
        <f>+(K10+P10+AI10)/H10</f>
        <v>0.31730930662040407</v>
      </c>
      <c r="AL10" s="473"/>
      <c r="AM10" s="485"/>
      <c r="AN10" s="485"/>
      <c r="AO10" s="488"/>
      <c r="AP10" s="453"/>
    </row>
    <row r="11" spans="1:44" s="5" customFormat="1" ht="46.5" customHeight="1" x14ac:dyDescent="0.25">
      <c r="A11" s="491"/>
      <c r="B11" s="438"/>
      <c r="C11" s="440"/>
      <c r="D11" s="436"/>
      <c r="E11" s="544"/>
      <c r="F11" s="544"/>
      <c r="G11" s="51" t="s">
        <v>11</v>
      </c>
      <c r="H11" s="154"/>
      <c r="I11" s="196"/>
      <c r="J11" s="196"/>
      <c r="K11" s="196"/>
      <c r="L11" s="154"/>
      <c r="M11" s="154"/>
      <c r="N11" s="154"/>
      <c r="O11" s="154"/>
      <c r="P11" s="153"/>
      <c r="Q11" s="154"/>
      <c r="R11" s="154"/>
      <c r="S11" s="154"/>
      <c r="T11" s="154"/>
      <c r="U11" s="154"/>
      <c r="V11" s="154"/>
      <c r="W11" s="154"/>
      <c r="X11" s="154"/>
      <c r="Y11" s="154"/>
      <c r="Z11" s="154"/>
      <c r="AA11" s="154"/>
      <c r="AB11" s="154"/>
      <c r="AC11" s="154"/>
      <c r="AD11" s="154"/>
      <c r="AE11" s="154"/>
      <c r="AF11" s="212"/>
      <c r="AG11" s="212"/>
      <c r="AH11" s="213"/>
      <c r="AI11" s="214"/>
      <c r="AJ11" s="142"/>
      <c r="AK11" s="142"/>
      <c r="AL11" s="473"/>
      <c r="AM11" s="485"/>
      <c r="AN11" s="485"/>
      <c r="AO11" s="488"/>
      <c r="AP11" s="453"/>
    </row>
    <row r="12" spans="1:44" s="5" customFormat="1" ht="52.5" customHeight="1" x14ac:dyDescent="0.2">
      <c r="A12" s="491"/>
      <c r="B12" s="438"/>
      <c r="C12" s="440"/>
      <c r="D12" s="436"/>
      <c r="E12" s="544"/>
      <c r="F12" s="544"/>
      <c r="G12" s="51" t="s">
        <v>12</v>
      </c>
      <c r="H12" s="154"/>
      <c r="I12" s="196"/>
      <c r="J12" s="196"/>
      <c r="K12" s="196"/>
      <c r="L12" s="154"/>
      <c r="M12" s="154"/>
      <c r="N12" s="154"/>
      <c r="O12" s="154"/>
      <c r="P12" s="154"/>
      <c r="Q12" s="154">
        <v>58304333</v>
      </c>
      <c r="R12" s="154">
        <v>58304333</v>
      </c>
      <c r="S12" s="154">
        <v>58304333</v>
      </c>
      <c r="T12" s="154">
        <v>58304333</v>
      </c>
      <c r="U12" s="154">
        <v>58304333</v>
      </c>
      <c r="V12" s="154"/>
      <c r="W12" s="154"/>
      <c r="X12" s="154"/>
      <c r="Y12" s="154"/>
      <c r="Z12" s="154"/>
      <c r="AA12" s="154"/>
      <c r="AB12" s="154"/>
      <c r="AC12" s="154"/>
      <c r="AD12" s="154"/>
      <c r="AE12" s="154"/>
      <c r="AF12" s="215">
        <v>49504333</v>
      </c>
      <c r="AG12" s="212">
        <v>49504333</v>
      </c>
      <c r="AH12" s="213">
        <v>58304333</v>
      </c>
      <c r="AI12" s="216">
        <v>58304333</v>
      </c>
      <c r="AJ12" s="143"/>
      <c r="AK12" s="142"/>
      <c r="AL12" s="473"/>
      <c r="AM12" s="485"/>
      <c r="AN12" s="485"/>
      <c r="AO12" s="488"/>
      <c r="AP12" s="453"/>
      <c r="AR12" s="3"/>
    </row>
    <row r="13" spans="1:44" s="5" customFormat="1" ht="61.5" customHeight="1" x14ac:dyDescent="0.2">
      <c r="A13" s="491"/>
      <c r="B13" s="438"/>
      <c r="C13" s="440"/>
      <c r="D13" s="436"/>
      <c r="E13" s="544"/>
      <c r="F13" s="544"/>
      <c r="G13" s="51" t="s">
        <v>13</v>
      </c>
      <c r="H13" s="37">
        <f t="shared" ref="H13:L14" si="0">+H9+H11</f>
        <v>100</v>
      </c>
      <c r="I13" s="103">
        <f t="shared" si="0"/>
        <v>10</v>
      </c>
      <c r="J13" s="103">
        <f t="shared" si="0"/>
        <v>10</v>
      </c>
      <c r="K13" s="103">
        <f t="shared" si="0"/>
        <v>10</v>
      </c>
      <c r="L13" s="37">
        <f t="shared" si="0"/>
        <v>30</v>
      </c>
      <c r="M13" s="37">
        <f t="shared" ref="M13:O13" si="1">+M9+M11</f>
        <v>30</v>
      </c>
      <c r="N13" s="37">
        <f t="shared" si="1"/>
        <v>30</v>
      </c>
      <c r="O13" s="37">
        <f t="shared" si="1"/>
        <v>30</v>
      </c>
      <c r="P13" s="37">
        <f t="shared" ref="P13" si="2">+P9+P11</f>
        <v>30</v>
      </c>
      <c r="Q13" s="37">
        <f t="shared" ref="Q13:Q14" si="3">+Q9+Q11</f>
        <v>60</v>
      </c>
      <c r="R13" s="37">
        <v>60</v>
      </c>
      <c r="S13" s="37">
        <v>60</v>
      </c>
      <c r="T13" s="37">
        <v>60</v>
      </c>
      <c r="U13" s="37">
        <v>60</v>
      </c>
      <c r="V13" s="37">
        <v>90</v>
      </c>
      <c r="W13" s="37"/>
      <c r="X13" s="37"/>
      <c r="Y13" s="37"/>
      <c r="Z13" s="37"/>
      <c r="AA13" s="37">
        <f t="shared" ref="AA13:AF14" si="4">+AA9+AA11</f>
        <v>100</v>
      </c>
      <c r="AB13" s="37"/>
      <c r="AC13" s="37"/>
      <c r="AD13" s="37"/>
      <c r="AE13" s="37"/>
      <c r="AF13" s="217">
        <f t="shared" ref="AF13" si="5">+AF9</f>
        <v>36</v>
      </c>
      <c r="AG13" s="212">
        <v>45</v>
      </c>
      <c r="AH13" s="212">
        <v>54</v>
      </c>
      <c r="AI13" s="212">
        <v>60</v>
      </c>
      <c r="AJ13" s="141">
        <f>AI13/T13</f>
        <v>1</v>
      </c>
      <c r="AK13" s="144"/>
      <c r="AL13" s="473"/>
      <c r="AM13" s="485"/>
      <c r="AN13" s="485"/>
      <c r="AO13" s="488"/>
      <c r="AP13" s="453"/>
      <c r="AR13" s="3"/>
    </row>
    <row r="14" spans="1:44" s="5" customFormat="1" ht="61.5" customHeight="1" thickBot="1" x14ac:dyDescent="0.25">
      <c r="A14" s="491"/>
      <c r="B14" s="425"/>
      <c r="C14" s="441"/>
      <c r="D14" s="436"/>
      <c r="E14" s="544"/>
      <c r="F14" s="544"/>
      <c r="G14" s="52" t="s">
        <v>14</v>
      </c>
      <c r="H14" s="149">
        <f t="shared" si="0"/>
        <v>1072140000</v>
      </c>
      <c r="I14" s="150">
        <f t="shared" si="0"/>
        <v>60000000</v>
      </c>
      <c r="J14" s="150">
        <f t="shared" si="0"/>
        <v>60000000</v>
      </c>
      <c r="K14" s="150">
        <f t="shared" si="0"/>
        <v>60000000</v>
      </c>
      <c r="L14" s="149">
        <f t="shared" si="0"/>
        <v>225070000</v>
      </c>
      <c r="M14" s="149">
        <f t="shared" ref="M14:O14" si="6">+M10+M12</f>
        <v>225070000</v>
      </c>
      <c r="N14" s="149">
        <f t="shared" si="6"/>
        <v>225070000</v>
      </c>
      <c r="O14" s="149">
        <f t="shared" si="6"/>
        <v>225070000</v>
      </c>
      <c r="P14" s="149">
        <f t="shared" ref="P14" si="7">+P10+P12</f>
        <v>225070000</v>
      </c>
      <c r="Q14" s="149">
        <f t="shared" si="3"/>
        <v>245374333</v>
      </c>
      <c r="R14" s="149">
        <v>245374333</v>
      </c>
      <c r="S14" s="149">
        <v>248434333</v>
      </c>
      <c r="T14" s="149">
        <v>113434333</v>
      </c>
      <c r="U14" s="149">
        <v>113434333</v>
      </c>
      <c r="V14" s="149">
        <v>167867000</v>
      </c>
      <c r="W14" s="149"/>
      <c r="X14" s="149"/>
      <c r="Y14" s="149"/>
      <c r="Z14" s="149"/>
      <c r="AA14" s="149">
        <f t="shared" si="4"/>
        <v>60000000</v>
      </c>
      <c r="AB14" s="149"/>
      <c r="AC14" s="149"/>
      <c r="AD14" s="149"/>
      <c r="AE14" s="149"/>
      <c r="AF14" s="218">
        <f t="shared" si="4"/>
        <v>66354333</v>
      </c>
      <c r="AG14" s="218">
        <v>66354333</v>
      </c>
      <c r="AH14" s="218">
        <v>113434333</v>
      </c>
      <c r="AI14" s="218">
        <v>113434333</v>
      </c>
      <c r="AJ14" s="141">
        <f>AI14/T14</f>
        <v>1</v>
      </c>
      <c r="AK14" s="141"/>
      <c r="AL14" s="473"/>
      <c r="AM14" s="486"/>
      <c r="AN14" s="486"/>
      <c r="AO14" s="489"/>
      <c r="AP14" s="454"/>
      <c r="AR14" s="3"/>
    </row>
    <row r="15" spans="1:44" s="5" customFormat="1" ht="45" customHeight="1" x14ac:dyDescent="0.25">
      <c r="A15" s="491"/>
      <c r="B15" s="437">
        <v>2</v>
      </c>
      <c r="C15" s="439" t="s">
        <v>178</v>
      </c>
      <c r="D15" s="436" t="s">
        <v>131</v>
      </c>
      <c r="E15" s="544"/>
      <c r="F15" s="544"/>
      <c r="G15" s="54" t="s">
        <v>9</v>
      </c>
      <c r="H15" s="36">
        <v>100</v>
      </c>
      <c r="I15" s="106">
        <v>10</v>
      </c>
      <c r="J15" s="106">
        <v>10</v>
      </c>
      <c r="K15" s="106">
        <v>10</v>
      </c>
      <c r="L15" s="36">
        <v>30</v>
      </c>
      <c r="M15" s="36">
        <v>30</v>
      </c>
      <c r="N15" s="36">
        <v>30</v>
      </c>
      <c r="O15" s="36">
        <v>30</v>
      </c>
      <c r="P15" s="36">
        <v>30</v>
      </c>
      <c r="Q15" s="36">
        <v>60</v>
      </c>
      <c r="R15" s="36">
        <v>60</v>
      </c>
      <c r="S15" s="36">
        <v>60</v>
      </c>
      <c r="T15" s="36">
        <v>60</v>
      </c>
      <c r="U15" s="36">
        <v>57</v>
      </c>
      <c r="V15" s="36">
        <v>90</v>
      </c>
      <c r="W15" s="36"/>
      <c r="X15" s="36"/>
      <c r="Y15" s="36"/>
      <c r="Z15" s="36"/>
      <c r="AA15" s="36">
        <v>100</v>
      </c>
      <c r="AB15" s="36"/>
      <c r="AC15" s="36"/>
      <c r="AD15" s="36"/>
      <c r="AE15" s="36"/>
      <c r="AF15" s="219">
        <v>36</v>
      </c>
      <c r="AG15" s="220">
        <v>45</v>
      </c>
      <c r="AH15" s="221">
        <v>51</v>
      </c>
      <c r="AI15" s="208">
        <v>57</v>
      </c>
      <c r="AJ15" s="141">
        <f>AI15/T15</f>
        <v>0.95</v>
      </c>
      <c r="AK15" s="141">
        <f>+(K15+P15+AI15)/H15</f>
        <v>0.97</v>
      </c>
      <c r="AL15" s="447" t="s">
        <v>275</v>
      </c>
      <c r="AM15" s="433" t="s">
        <v>276</v>
      </c>
      <c r="AN15" s="433" t="s">
        <v>277</v>
      </c>
      <c r="AO15" s="433" t="s">
        <v>235</v>
      </c>
      <c r="AP15" s="452" t="s">
        <v>151</v>
      </c>
    </row>
    <row r="16" spans="1:44" s="5" customFormat="1" ht="36" customHeight="1" x14ac:dyDescent="0.25">
      <c r="A16" s="491"/>
      <c r="B16" s="438"/>
      <c r="C16" s="440"/>
      <c r="D16" s="436"/>
      <c r="E16" s="544"/>
      <c r="F16" s="544"/>
      <c r="G16" s="51" t="s">
        <v>10</v>
      </c>
      <c r="H16" s="149">
        <v>1013818333</v>
      </c>
      <c r="I16" s="150">
        <v>54928333</v>
      </c>
      <c r="J16" s="150">
        <v>54928333</v>
      </c>
      <c r="K16" s="150">
        <v>54928333</v>
      </c>
      <c r="L16" s="149">
        <v>267580000</v>
      </c>
      <c r="M16" s="149">
        <v>267580000</v>
      </c>
      <c r="N16" s="149">
        <v>267580000</v>
      </c>
      <c r="O16" s="149">
        <v>267580000</v>
      </c>
      <c r="P16" s="149">
        <v>267580000</v>
      </c>
      <c r="Q16" s="149">
        <v>291310000</v>
      </c>
      <c r="R16" s="149">
        <v>312715000</v>
      </c>
      <c r="S16" s="149">
        <v>281850000</v>
      </c>
      <c r="T16" s="149">
        <v>285214333</v>
      </c>
      <c r="U16" s="149">
        <v>285214333</v>
      </c>
      <c r="V16" s="149">
        <v>310442000</v>
      </c>
      <c r="W16" s="149"/>
      <c r="X16" s="149"/>
      <c r="Y16" s="149"/>
      <c r="Z16" s="149"/>
      <c r="AA16" s="149">
        <v>40000000</v>
      </c>
      <c r="AB16" s="149"/>
      <c r="AC16" s="149"/>
      <c r="AD16" s="149"/>
      <c r="AE16" s="149"/>
      <c r="AF16" s="222">
        <v>145250000</v>
      </c>
      <c r="AG16" s="223">
        <v>189050000</v>
      </c>
      <c r="AH16" s="113">
        <v>281850000</v>
      </c>
      <c r="AI16" s="211">
        <v>285214333</v>
      </c>
      <c r="AJ16" s="141">
        <f>AI16/T16</f>
        <v>1</v>
      </c>
      <c r="AK16" s="141">
        <f>+(K16+P16+AI16)/H16</f>
        <v>0.59943941258359545</v>
      </c>
      <c r="AL16" s="434"/>
      <c r="AM16" s="434"/>
      <c r="AN16" s="434"/>
      <c r="AO16" s="434"/>
      <c r="AP16" s="453"/>
    </row>
    <row r="17" spans="1:42" s="5" customFormat="1" ht="40.5" customHeight="1" x14ac:dyDescent="0.25">
      <c r="A17" s="491"/>
      <c r="B17" s="438"/>
      <c r="C17" s="440"/>
      <c r="D17" s="436"/>
      <c r="E17" s="544"/>
      <c r="F17" s="544"/>
      <c r="G17" s="51" t="s">
        <v>11</v>
      </c>
      <c r="H17" s="154"/>
      <c r="I17" s="196"/>
      <c r="J17" s="196"/>
      <c r="K17" s="196"/>
      <c r="L17" s="154"/>
      <c r="M17" s="154"/>
      <c r="N17" s="154"/>
      <c r="O17" s="154"/>
      <c r="P17" s="154"/>
      <c r="Q17" s="154"/>
      <c r="R17" s="154"/>
      <c r="S17" s="154"/>
      <c r="T17" s="154"/>
      <c r="U17" s="154"/>
      <c r="V17" s="154"/>
      <c r="W17" s="154"/>
      <c r="X17" s="154"/>
      <c r="Y17" s="154"/>
      <c r="Z17" s="154"/>
      <c r="AA17" s="154"/>
      <c r="AB17" s="154"/>
      <c r="AC17" s="154"/>
      <c r="AD17" s="154"/>
      <c r="AE17" s="154"/>
      <c r="AF17" s="212"/>
      <c r="AG17" s="224"/>
      <c r="AH17" s="225"/>
      <c r="AI17" s="226"/>
      <c r="AJ17" s="142"/>
      <c r="AK17" s="143"/>
      <c r="AL17" s="434"/>
      <c r="AM17" s="434"/>
      <c r="AN17" s="434"/>
      <c r="AO17" s="434"/>
      <c r="AP17" s="453"/>
    </row>
    <row r="18" spans="1:42" s="5" customFormat="1" ht="33" customHeight="1" x14ac:dyDescent="0.25">
      <c r="A18" s="491"/>
      <c r="B18" s="438"/>
      <c r="C18" s="440"/>
      <c r="D18" s="436"/>
      <c r="E18" s="544"/>
      <c r="F18" s="544"/>
      <c r="G18" s="51" t="s">
        <v>12</v>
      </c>
      <c r="H18" s="198"/>
      <c r="I18" s="196"/>
      <c r="J18" s="196"/>
      <c r="K18" s="196"/>
      <c r="L18" s="199">
        <v>353333</v>
      </c>
      <c r="M18" s="199">
        <v>353333</v>
      </c>
      <c r="N18" s="199">
        <v>353333</v>
      </c>
      <c r="O18" s="199">
        <v>353333</v>
      </c>
      <c r="P18" s="199">
        <v>353333</v>
      </c>
      <c r="Q18" s="198">
        <v>35313334</v>
      </c>
      <c r="R18" s="198">
        <v>35313334</v>
      </c>
      <c r="S18" s="198">
        <v>35313334</v>
      </c>
      <c r="T18" s="198">
        <v>35313334</v>
      </c>
      <c r="U18" s="198">
        <v>35313334</v>
      </c>
      <c r="V18" s="198"/>
      <c r="W18" s="198"/>
      <c r="X18" s="198"/>
      <c r="Y18" s="198"/>
      <c r="Z18" s="198"/>
      <c r="AA18" s="198"/>
      <c r="AB18" s="198"/>
      <c r="AC18" s="198"/>
      <c r="AD18" s="198"/>
      <c r="AE18" s="198"/>
      <c r="AF18" s="227">
        <v>27606667</v>
      </c>
      <c r="AG18" s="227">
        <v>27606667</v>
      </c>
      <c r="AH18" s="227">
        <v>35313334</v>
      </c>
      <c r="AI18" s="227">
        <v>35313334</v>
      </c>
      <c r="AJ18" s="143"/>
      <c r="AK18" s="143"/>
      <c r="AL18" s="434"/>
      <c r="AM18" s="434"/>
      <c r="AN18" s="434"/>
      <c r="AO18" s="434"/>
      <c r="AP18" s="453"/>
    </row>
    <row r="19" spans="1:42" s="5" customFormat="1" ht="36" customHeight="1" x14ac:dyDescent="0.25">
      <c r="A19" s="491"/>
      <c r="B19" s="438"/>
      <c r="C19" s="440"/>
      <c r="D19" s="436"/>
      <c r="E19" s="544"/>
      <c r="F19" s="544"/>
      <c r="G19" s="51" t="s">
        <v>13</v>
      </c>
      <c r="H19" s="37">
        <f t="shared" ref="H19:L20" si="8">+H15+H17</f>
        <v>100</v>
      </c>
      <c r="I19" s="103">
        <f t="shared" si="8"/>
        <v>10</v>
      </c>
      <c r="J19" s="103">
        <f t="shared" si="8"/>
        <v>10</v>
      </c>
      <c r="K19" s="103">
        <f t="shared" si="8"/>
        <v>10</v>
      </c>
      <c r="L19" s="37">
        <f t="shared" si="8"/>
        <v>30</v>
      </c>
      <c r="M19" s="37">
        <f t="shared" ref="M19:O19" si="9">+M15+M17</f>
        <v>30</v>
      </c>
      <c r="N19" s="37">
        <f t="shared" si="9"/>
        <v>30</v>
      </c>
      <c r="O19" s="37">
        <f t="shared" si="9"/>
        <v>30</v>
      </c>
      <c r="P19" s="37">
        <f t="shared" ref="P19" si="10">+P15+P17</f>
        <v>30</v>
      </c>
      <c r="Q19" s="37">
        <f t="shared" ref="Q19:Q20" si="11">+Q15+Q17</f>
        <v>60</v>
      </c>
      <c r="R19" s="37">
        <v>60</v>
      </c>
      <c r="S19" s="37">
        <v>60</v>
      </c>
      <c r="T19" s="37">
        <v>60</v>
      </c>
      <c r="U19" s="37">
        <v>57</v>
      </c>
      <c r="V19" s="37">
        <v>90</v>
      </c>
      <c r="W19" s="37"/>
      <c r="X19" s="37"/>
      <c r="Y19" s="37"/>
      <c r="Z19" s="37"/>
      <c r="AA19" s="37">
        <f t="shared" ref="AA19:AA20" si="12">+AA15+AA17</f>
        <v>100</v>
      </c>
      <c r="AB19" s="37"/>
      <c r="AC19" s="37"/>
      <c r="AD19" s="37"/>
      <c r="AE19" s="37"/>
      <c r="AF19" s="217">
        <f t="shared" ref="AF19" si="13">+AF15</f>
        <v>36</v>
      </c>
      <c r="AG19" s="222">
        <v>45</v>
      </c>
      <c r="AH19" s="222">
        <v>51</v>
      </c>
      <c r="AI19" s="222">
        <v>57</v>
      </c>
      <c r="AJ19" s="141">
        <f>AI19/T19</f>
        <v>0.95</v>
      </c>
      <c r="AK19" s="141"/>
      <c r="AL19" s="434"/>
      <c r="AM19" s="434"/>
      <c r="AN19" s="434"/>
      <c r="AO19" s="434"/>
      <c r="AP19" s="453"/>
    </row>
    <row r="20" spans="1:42" s="5" customFormat="1" ht="49.5" customHeight="1" thickBot="1" x14ac:dyDescent="0.3">
      <c r="A20" s="491"/>
      <c r="B20" s="425"/>
      <c r="C20" s="441"/>
      <c r="D20" s="436"/>
      <c r="E20" s="544"/>
      <c r="F20" s="544"/>
      <c r="G20" s="52" t="s">
        <v>14</v>
      </c>
      <c r="H20" s="149">
        <f t="shared" si="8"/>
        <v>1013818333</v>
      </c>
      <c r="I20" s="150">
        <f t="shared" si="8"/>
        <v>54928333</v>
      </c>
      <c r="J20" s="150">
        <f t="shared" si="8"/>
        <v>54928333</v>
      </c>
      <c r="K20" s="150">
        <f t="shared" si="8"/>
        <v>54928333</v>
      </c>
      <c r="L20" s="149">
        <f t="shared" si="8"/>
        <v>267933333</v>
      </c>
      <c r="M20" s="149">
        <f t="shared" ref="M20:P20" si="14">+M16+M18</f>
        <v>267933333</v>
      </c>
      <c r="N20" s="149">
        <f t="shared" si="14"/>
        <v>267933333</v>
      </c>
      <c r="O20" s="149">
        <f t="shared" si="14"/>
        <v>267933333</v>
      </c>
      <c r="P20" s="149">
        <f t="shared" si="14"/>
        <v>267933333</v>
      </c>
      <c r="Q20" s="149">
        <f t="shared" si="11"/>
        <v>326623334</v>
      </c>
      <c r="R20" s="149">
        <v>348028334</v>
      </c>
      <c r="S20" s="149">
        <v>317163334</v>
      </c>
      <c r="T20" s="149">
        <v>320527667</v>
      </c>
      <c r="U20" s="156">
        <v>320527667</v>
      </c>
      <c r="V20" s="149">
        <v>310442000</v>
      </c>
      <c r="W20" s="149"/>
      <c r="X20" s="149"/>
      <c r="Y20" s="149"/>
      <c r="Z20" s="156"/>
      <c r="AA20" s="149">
        <f t="shared" si="12"/>
        <v>40000000</v>
      </c>
      <c r="AB20" s="149"/>
      <c r="AC20" s="149"/>
      <c r="AD20" s="149"/>
      <c r="AE20" s="156"/>
      <c r="AF20" s="228">
        <f>+AF16+AF18</f>
        <v>172856667</v>
      </c>
      <c r="AG20" s="229">
        <v>216656667</v>
      </c>
      <c r="AH20" s="229">
        <v>317163334</v>
      </c>
      <c r="AI20" s="229">
        <v>320527667</v>
      </c>
      <c r="AJ20" s="141">
        <f>AI20/T20</f>
        <v>1</v>
      </c>
      <c r="AK20" s="141"/>
      <c r="AL20" s="448"/>
      <c r="AM20" s="435"/>
      <c r="AN20" s="435"/>
      <c r="AO20" s="435"/>
      <c r="AP20" s="454"/>
    </row>
    <row r="21" spans="1:42" s="5" customFormat="1" ht="63.75" customHeight="1" x14ac:dyDescent="0.25">
      <c r="A21" s="491"/>
      <c r="B21" s="443">
        <v>3</v>
      </c>
      <c r="C21" s="439" t="s">
        <v>179</v>
      </c>
      <c r="D21" s="436" t="s">
        <v>122</v>
      </c>
      <c r="E21" s="544"/>
      <c r="F21" s="544"/>
      <c r="G21" s="54" t="s">
        <v>9</v>
      </c>
      <c r="H21" s="32">
        <v>100</v>
      </c>
      <c r="I21" s="91">
        <v>100</v>
      </c>
      <c r="J21" s="91">
        <v>100</v>
      </c>
      <c r="K21" s="91">
        <v>100</v>
      </c>
      <c r="L21" s="107">
        <v>1</v>
      </c>
      <c r="M21" s="107">
        <v>1</v>
      </c>
      <c r="N21" s="107">
        <v>1</v>
      </c>
      <c r="O21" s="107">
        <v>1</v>
      </c>
      <c r="P21" s="148">
        <v>100</v>
      </c>
      <c r="Q21" s="32">
        <v>100</v>
      </c>
      <c r="R21" s="32">
        <v>1</v>
      </c>
      <c r="S21" s="32">
        <v>1</v>
      </c>
      <c r="T21" s="32">
        <v>1</v>
      </c>
      <c r="U21" s="32">
        <v>1</v>
      </c>
      <c r="V21" s="32">
        <v>1</v>
      </c>
      <c r="W21" s="32"/>
      <c r="X21" s="32"/>
      <c r="Y21" s="32"/>
      <c r="Z21" s="32"/>
      <c r="AA21" s="32">
        <v>100</v>
      </c>
      <c r="AB21" s="32"/>
      <c r="AC21" s="32"/>
      <c r="AD21" s="32"/>
      <c r="AE21" s="32"/>
      <c r="AF21" s="230">
        <v>1</v>
      </c>
      <c r="AG21" s="230">
        <v>1</v>
      </c>
      <c r="AH21" s="231">
        <v>1</v>
      </c>
      <c r="AI21" s="232">
        <v>1</v>
      </c>
      <c r="AJ21" s="141">
        <f>AI21/T21</f>
        <v>1</v>
      </c>
      <c r="AK21" s="141"/>
      <c r="AL21" s="447" t="s">
        <v>278</v>
      </c>
      <c r="AM21" s="449" t="s">
        <v>123</v>
      </c>
      <c r="AN21" s="449" t="s">
        <v>123</v>
      </c>
      <c r="AO21" s="433" t="s">
        <v>236</v>
      </c>
      <c r="AP21" s="452" t="s">
        <v>151</v>
      </c>
    </row>
    <row r="22" spans="1:42" s="5" customFormat="1" ht="66.75" customHeight="1" x14ac:dyDescent="0.25">
      <c r="A22" s="491"/>
      <c r="B22" s="444"/>
      <c r="C22" s="440"/>
      <c r="D22" s="436"/>
      <c r="E22" s="544"/>
      <c r="F22" s="544"/>
      <c r="G22" s="51" t="s">
        <v>10</v>
      </c>
      <c r="H22" s="149">
        <v>3611626667</v>
      </c>
      <c r="I22" s="150">
        <v>163446667</v>
      </c>
      <c r="J22" s="150">
        <v>163446667</v>
      </c>
      <c r="K22" s="150">
        <v>163446667</v>
      </c>
      <c r="L22" s="149">
        <v>491670000</v>
      </c>
      <c r="M22" s="149">
        <v>491670000</v>
      </c>
      <c r="N22" s="149">
        <v>491670000</v>
      </c>
      <c r="O22" s="149">
        <v>491670000</v>
      </c>
      <c r="P22" s="149">
        <v>487000000</v>
      </c>
      <c r="Q22" s="149">
        <v>1251075000</v>
      </c>
      <c r="R22" s="149">
        <v>1251075000</v>
      </c>
      <c r="S22" s="149">
        <v>807115000</v>
      </c>
      <c r="T22" s="149">
        <v>800815000</v>
      </c>
      <c r="U22" s="149">
        <v>800815000</v>
      </c>
      <c r="V22" s="149">
        <v>829793000</v>
      </c>
      <c r="W22" s="149"/>
      <c r="X22" s="149"/>
      <c r="Y22" s="149"/>
      <c r="Z22" s="149"/>
      <c r="AA22" s="149">
        <v>522498000</v>
      </c>
      <c r="AB22" s="149"/>
      <c r="AC22" s="149"/>
      <c r="AD22" s="149"/>
      <c r="AE22" s="149"/>
      <c r="AF22" s="233">
        <v>624335000</v>
      </c>
      <c r="AG22" s="233">
        <v>624335000</v>
      </c>
      <c r="AH22" s="234">
        <v>776965000</v>
      </c>
      <c r="AI22" s="211">
        <v>800815000</v>
      </c>
      <c r="AJ22" s="141">
        <f>AI22/T22</f>
        <v>1</v>
      </c>
      <c r="AK22" s="141">
        <f>+(K22+P22+AI22)/H22</f>
        <v>0.40183047718093506</v>
      </c>
      <c r="AL22" s="434"/>
      <c r="AM22" s="450"/>
      <c r="AN22" s="450"/>
      <c r="AO22" s="434"/>
      <c r="AP22" s="453"/>
    </row>
    <row r="23" spans="1:42" s="5" customFormat="1" ht="53.25" customHeight="1" x14ac:dyDescent="0.25">
      <c r="A23" s="491"/>
      <c r="B23" s="444"/>
      <c r="C23" s="440"/>
      <c r="D23" s="436"/>
      <c r="E23" s="544"/>
      <c r="F23" s="544"/>
      <c r="G23" s="51" t="s">
        <v>11</v>
      </c>
      <c r="H23" s="154"/>
      <c r="I23" s="196"/>
      <c r="J23" s="196"/>
      <c r="K23" s="196"/>
      <c r="L23" s="154"/>
      <c r="M23" s="154"/>
      <c r="N23" s="154"/>
      <c r="O23" s="154"/>
      <c r="P23" s="154"/>
      <c r="Q23" s="154"/>
      <c r="R23" s="154"/>
      <c r="S23" s="154"/>
      <c r="T23" s="154"/>
      <c r="U23" s="154"/>
      <c r="V23" s="154"/>
      <c r="W23" s="154"/>
      <c r="X23" s="154"/>
      <c r="Y23" s="154"/>
      <c r="Z23" s="154"/>
      <c r="AA23" s="154"/>
      <c r="AB23" s="154"/>
      <c r="AC23" s="154"/>
      <c r="AD23" s="154"/>
      <c r="AE23" s="154"/>
      <c r="AF23" s="212"/>
      <c r="AG23" s="235"/>
      <c r="AH23" s="213"/>
      <c r="AI23" s="214"/>
      <c r="AJ23" s="142"/>
      <c r="AK23" s="143"/>
      <c r="AL23" s="434"/>
      <c r="AM23" s="450"/>
      <c r="AN23" s="450"/>
      <c r="AO23" s="434"/>
      <c r="AP23" s="453"/>
    </row>
    <row r="24" spans="1:42" s="5" customFormat="1" ht="62.25" customHeight="1" x14ac:dyDescent="0.25">
      <c r="A24" s="491"/>
      <c r="B24" s="444"/>
      <c r="C24" s="440"/>
      <c r="D24" s="436"/>
      <c r="E24" s="544"/>
      <c r="F24" s="544"/>
      <c r="G24" s="51" t="s">
        <v>12</v>
      </c>
      <c r="H24" s="200"/>
      <c r="I24" s="196"/>
      <c r="J24" s="196"/>
      <c r="K24" s="196"/>
      <c r="L24" s="200">
        <v>2253333</v>
      </c>
      <c r="M24" s="200">
        <v>2253333</v>
      </c>
      <c r="N24" s="200">
        <v>2253333</v>
      </c>
      <c r="O24" s="200">
        <v>2253333</v>
      </c>
      <c r="P24" s="200">
        <v>2253333</v>
      </c>
      <c r="Q24" s="201">
        <v>60645335</v>
      </c>
      <c r="R24" s="154">
        <v>60645335</v>
      </c>
      <c r="S24" s="154">
        <v>60645335</v>
      </c>
      <c r="T24" s="154">
        <v>60645335</v>
      </c>
      <c r="U24" s="154">
        <v>60645335</v>
      </c>
      <c r="V24" s="154"/>
      <c r="W24" s="154"/>
      <c r="X24" s="154"/>
      <c r="Y24" s="154"/>
      <c r="Z24" s="154"/>
      <c r="AA24" s="154"/>
      <c r="AB24" s="154"/>
      <c r="AC24" s="154"/>
      <c r="AD24" s="154"/>
      <c r="AE24" s="154"/>
      <c r="AF24" s="227">
        <v>60645335</v>
      </c>
      <c r="AG24" s="227">
        <v>60645335</v>
      </c>
      <c r="AH24" s="227">
        <v>60645335</v>
      </c>
      <c r="AI24" s="227">
        <v>60645335</v>
      </c>
      <c r="AJ24" s="143"/>
      <c r="AK24" s="141"/>
      <c r="AL24" s="434"/>
      <c r="AM24" s="450"/>
      <c r="AN24" s="450"/>
      <c r="AO24" s="434"/>
      <c r="AP24" s="453"/>
    </row>
    <row r="25" spans="1:42" s="5" customFormat="1" ht="54.75" customHeight="1" x14ac:dyDescent="0.25">
      <c r="A25" s="491"/>
      <c r="B25" s="444"/>
      <c r="C25" s="440"/>
      <c r="D25" s="436"/>
      <c r="E25" s="544"/>
      <c r="F25" s="544"/>
      <c r="G25" s="51" t="s">
        <v>13</v>
      </c>
      <c r="H25" s="108">
        <v>1</v>
      </c>
      <c r="I25" s="108">
        <v>1</v>
      </c>
      <c r="J25" s="108">
        <v>1</v>
      </c>
      <c r="K25" s="108">
        <v>1</v>
      </c>
      <c r="L25" s="108">
        <v>1</v>
      </c>
      <c r="M25" s="108">
        <v>1</v>
      </c>
      <c r="N25" s="108">
        <v>1</v>
      </c>
      <c r="O25" s="108">
        <v>1</v>
      </c>
      <c r="P25" s="108">
        <v>1</v>
      </c>
      <c r="Q25" s="37">
        <f t="shared" ref="Q25:Q26" si="15">+Q21+Q23</f>
        <v>100</v>
      </c>
      <c r="R25" s="37">
        <v>1</v>
      </c>
      <c r="S25" s="37">
        <v>1</v>
      </c>
      <c r="T25" s="37">
        <v>1</v>
      </c>
      <c r="U25" s="37">
        <v>1</v>
      </c>
      <c r="V25" s="37">
        <v>1</v>
      </c>
      <c r="W25" s="37"/>
      <c r="X25" s="37"/>
      <c r="Y25" s="37"/>
      <c r="Z25" s="37"/>
      <c r="AA25" s="37">
        <f t="shared" ref="AA25:AA26" si="16">+AA21+AA23</f>
        <v>100</v>
      </c>
      <c r="AB25" s="37"/>
      <c r="AC25" s="37"/>
      <c r="AD25" s="37"/>
      <c r="AE25" s="37"/>
      <c r="AF25" s="236">
        <f>+AF21</f>
        <v>1</v>
      </c>
      <c r="AG25" s="237">
        <v>1</v>
      </c>
      <c r="AH25" s="237">
        <v>1</v>
      </c>
      <c r="AI25" s="237">
        <v>1</v>
      </c>
      <c r="AJ25" s="141">
        <f>AI25/T25</f>
        <v>1</v>
      </c>
      <c r="AK25" s="141">
        <f>AI25/H25</f>
        <v>1</v>
      </c>
      <c r="AL25" s="434"/>
      <c r="AM25" s="450"/>
      <c r="AN25" s="450"/>
      <c r="AO25" s="434"/>
      <c r="AP25" s="453"/>
    </row>
    <row r="26" spans="1:42" s="5" customFormat="1" ht="63.75" customHeight="1" thickBot="1" x14ac:dyDescent="0.3">
      <c r="A26" s="492"/>
      <c r="B26" s="445"/>
      <c r="C26" s="446"/>
      <c r="D26" s="436"/>
      <c r="E26" s="544"/>
      <c r="F26" s="544"/>
      <c r="G26" s="52" t="s">
        <v>14</v>
      </c>
      <c r="H26" s="149">
        <f t="shared" ref="H26:L26" si="17">+H22+H24</f>
        <v>3611626667</v>
      </c>
      <c r="I26" s="150">
        <f t="shared" si="17"/>
        <v>163446667</v>
      </c>
      <c r="J26" s="150">
        <f t="shared" si="17"/>
        <v>163446667</v>
      </c>
      <c r="K26" s="150">
        <f t="shared" si="17"/>
        <v>163446667</v>
      </c>
      <c r="L26" s="149">
        <f t="shared" si="17"/>
        <v>493923333</v>
      </c>
      <c r="M26" s="149">
        <f t="shared" ref="M26:O26" si="18">+M22+M24</f>
        <v>493923333</v>
      </c>
      <c r="N26" s="149">
        <f t="shared" si="18"/>
        <v>493923333</v>
      </c>
      <c r="O26" s="149">
        <f t="shared" si="18"/>
        <v>493923333</v>
      </c>
      <c r="P26" s="149">
        <f t="shared" ref="P26" si="19">+P22+P24</f>
        <v>489253333</v>
      </c>
      <c r="Q26" s="149">
        <f t="shared" si="15"/>
        <v>1311720335</v>
      </c>
      <c r="R26" s="149">
        <v>1311720335</v>
      </c>
      <c r="S26" s="149">
        <v>867760335</v>
      </c>
      <c r="T26" s="149">
        <v>861460335</v>
      </c>
      <c r="U26" s="157">
        <v>861460335</v>
      </c>
      <c r="V26" s="149">
        <v>829793000</v>
      </c>
      <c r="W26" s="149"/>
      <c r="X26" s="149"/>
      <c r="Y26" s="149"/>
      <c r="Z26" s="157"/>
      <c r="AA26" s="149">
        <f t="shared" si="16"/>
        <v>522498000</v>
      </c>
      <c r="AB26" s="149"/>
      <c r="AC26" s="149"/>
      <c r="AD26" s="149"/>
      <c r="AE26" s="157"/>
      <c r="AF26" s="238">
        <f t="shared" ref="AF26" si="20">+AF22+AF24</f>
        <v>684980335</v>
      </c>
      <c r="AG26" s="239">
        <v>684980335</v>
      </c>
      <c r="AH26" s="239">
        <v>837610335</v>
      </c>
      <c r="AI26" s="239">
        <v>861460335</v>
      </c>
      <c r="AJ26" s="141">
        <f>AI26/T26</f>
        <v>1</v>
      </c>
      <c r="AK26" s="146"/>
      <c r="AL26" s="448"/>
      <c r="AM26" s="451"/>
      <c r="AN26" s="451"/>
      <c r="AO26" s="435"/>
      <c r="AP26" s="454"/>
    </row>
    <row r="27" spans="1:42" s="5" customFormat="1" ht="63.75" customHeight="1" x14ac:dyDescent="0.25">
      <c r="A27" s="514" t="s">
        <v>146</v>
      </c>
      <c r="B27" s="443">
        <v>4</v>
      </c>
      <c r="C27" s="439" t="s">
        <v>180</v>
      </c>
      <c r="D27" s="436" t="s">
        <v>131</v>
      </c>
      <c r="E27" s="544"/>
      <c r="F27" s="544"/>
      <c r="G27" s="54" t="s">
        <v>9</v>
      </c>
      <c r="H27" s="32">
        <v>100</v>
      </c>
      <c r="I27" s="91">
        <v>10</v>
      </c>
      <c r="J27" s="91">
        <v>10</v>
      </c>
      <c r="K27" s="91">
        <v>10</v>
      </c>
      <c r="L27" s="32">
        <v>25</v>
      </c>
      <c r="M27" s="32">
        <v>25</v>
      </c>
      <c r="N27" s="32">
        <v>25</v>
      </c>
      <c r="O27" s="32">
        <v>25</v>
      </c>
      <c r="P27" s="32">
        <v>25</v>
      </c>
      <c r="Q27" s="158">
        <v>55</v>
      </c>
      <c r="R27" s="32">
        <v>55</v>
      </c>
      <c r="S27" s="32">
        <v>55</v>
      </c>
      <c r="T27" s="32">
        <v>55</v>
      </c>
      <c r="U27" s="32">
        <v>55</v>
      </c>
      <c r="V27" s="32">
        <v>85</v>
      </c>
      <c r="W27" s="32"/>
      <c r="X27" s="32"/>
      <c r="Y27" s="32"/>
      <c r="Z27" s="32"/>
      <c r="AA27" s="32">
        <v>100</v>
      </c>
      <c r="AB27" s="32"/>
      <c r="AC27" s="32"/>
      <c r="AD27" s="32"/>
      <c r="AE27" s="32"/>
      <c r="AF27" s="240">
        <v>33</v>
      </c>
      <c r="AG27" s="241">
        <v>41</v>
      </c>
      <c r="AH27" s="241">
        <v>47</v>
      </c>
      <c r="AI27" s="241">
        <v>55</v>
      </c>
      <c r="AJ27" s="141">
        <f>AI27/T27</f>
        <v>1</v>
      </c>
      <c r="AK27" s="141"/>
      <c r="AL27" s="447" t="s">
        <v>279</v>
      </c>
      <c r="AM27" s="433" t="s">
        <v>123</v>
      </c>
      <c r="AN27" s="433" t="s">
        <v>123</v>
      </c>
      <c r="AO27" s="433" t="s">
        <v>181</v>
      </c>
      <c r="AP27" s="433" t="s">
        <v>151</v>
      </c>
    </row>
    <row r="28" spans="1:42" s="5" customFormat="1" ht="66.75" customHeight="1" x14ac:dyDescent="0.25">
      <c r="A28" s="515"/>
      <c r="B28" s="444"/>
      <c r="C28" s="440"/>
      <c r="D28" s="436"/>
      <c r="E28" s="544"/>
      <c r="F28" s="544"/>
      <c r="G28" s="51" t="s">
        <v>10</v>
      </c>
      <c r="H28" s="149">
        <f>+J28+O28+Q28+V28+AA28</f>
        <v>340929000</v>
      </c>
      <c r="I28" s="150">
        <v>31500000</v>
      </c>
      <c r="J28" s="150">
        <v>31500000</v>
      </c>
      <c r="K28" s="150">
        <v>31500000</v>
      </c>
      <c r="L28" s="149">
        <v>75600000</v>
      </c>
      <c r="M28" s="149">
        <v>75600000</v>
      </c>
      <c r="N28" s="149">
        <v>75600000</v>
      </c>
      <c r="O28" s="149">
        <v>75600000</v>
      </c>
      <c r="P28" s="149">
        <v>75600000</v>
      </c>
      <c r="Q28" s="160">
        <v>72450000</v>
      </c>
      <c r="R28" s="149">
        <v>72450000</v>
      </c>
      <c r="S28" s="149">
        <v>69300000</v>
      </c>
      <c r="T28" s="149">
        <v>69300000</v>
      </c>
      <c r="U28" s="149">
        <v>69300000</v>
      </c>
      <c r="V28" s="149">
        <v>71379000</v>
      </c>
      <c r="W28" s="149"/>
      <c r="X28" s="149"/>
      <c r="Y28" s="149"/>
      <c r="Z28" s="149"/>
      <c r="AA28" s="149">
        <v>90000000</v>
      </c>
      <c r="AB28" s="149"/>
      <c r="AC28" s="149"/>
      <c r="AD28" s="149"/>
      <c r="AE28" s="149"/>
      <c r="AF28" s="227">
        <v>34650000</v>
      </c>
      <c r="AG28" s="242">
        <v>34650000</v>
      </c>
      <c r="AH28" s="242">
        <v>69300000</v>
      </c>
      <c r="AI28" s="242">
        <v>69300000</v>
      </c>
      <c r="AJ28" s="141">
        <f>AI28/T28</f>
        <v>1</v>
      </c>
      <c r="AK28" s="141">
        <f>+(K28+P28+AI28)/H28</f>
        <v>0.51740978326865716</v>
      </c>
      <c r="AL28" s="434"/>
      <c r="AM28" s="434"/>
      <c r="AN28" s="434"/>
      <c r="AO28" s="434"/>
      <c r="AP28" s="434"/>
    </row>
    <row r="29" spans="1:42" s="5" customFormat="1" ht="53.25" customHeight="1" x14ac:dyDescent="0.25">
      <c r="A29" s="515"/>
      <c r="B29" s="444"/>
      <c r="C29" s="440"/>
      <c r="D29" s="436"/>
      <c r="E29" s="544"/>
      <c r="F29" s="544"/>
      <c r="G29" s="51" t="s">
        <v>11</v>
      </c>
      <c r="H29" s="154"/>
      <c r="I29" s="196"/>
      <c r="J29" s="196"/>
      <c r="K29" s="196"/>
      <c r="L29" s="154"/>
      <c r="M29" s="154"/>
      <c r="N29" s="154"/>
      <c r="O29" s="154"/>
      <c r="P29" s="154"/>
      <c r="Q29" s="175"/>
      <c r="R29" s="175"/>
      <c r="S29" s="175"/>
      <c r="T29" s="175"/>
      <c r="U29" s="175"/>
      <c r="V29" s="175"/>
      <c r="W29" s="175"/>
      <c r="X29" s="175"/>
      <c r="Y29" s="175"/>
      <c r="Z29" s="175"/>
      <c r="AA29" s="175"/>
      <c r="AB29" s="175"/>
      <c r="AC29" s="175"/>
      <c r="AD29" s="175"/>
      <c r="AE29" s="175"/>
      <c r="AF29" s="212"/>
      <c r="AG29" s="243"/>
      <c r="AH29" s="243"/>
      <c r="AI29" s="243"/>
      <c r="AJ29" s="142"/>
      <c r="AK29" s="143"/>
      <c r="AL29" s="434"/>
      <c r="AM29" s="434"/>
      <c r="AN29" s="434"/>
      <c r="AO29" s="434"/>
      <c r="AP29" s="434"/>
    </row>
    <row r="30" spans="1:42" s="5" customFormat="1" ht="62.25" customHeight="1" x14ac:dyDescent="0.25">
      <c r="A30" s="515"/>
      <c r="B30" s="444"/>
      <c r="C30" s="440"/>
      <c r="D30" s="436"/>
      <c r="E30" s="544"/>
      <c r="F30" s="544"/>
      <c r="G30" s="51" t="s">
        <v>12</v>
      </c>
      <c r="H30" s="154"/>
      <c r="I30" s="196"/>
      <c r="J30" s="196"/>
      <c r="K30" s="196"/>
      <c r="L30" s="168">
        <v>6300000</v>
      </c>
      <c r="M30" s="168">
        <v>6300000</v>
      </c>
      <c r="N30" s="168">
        <v>6300000</v>
      </c>
      <c r="O30" s="168">
        <v>6300000</v>
      </c>
      <c r="P30" s="168">
        <v>6300000</v>
      </c>
      <c r="Q30" s="175"/>
      <c r="R30" s="175"/>
      <c r="S30" s="175"/>
      <c r="T30" s="175"/>
      <c r="U30" s="175"/>
      <c r="V30" s="175"/>
      <c r="W30" s="175"/>
      <c r="X30" s="175"/>
      <c r="Y30" s="175"/>
      <c r="Z30" s="175"/>
      <c r="AA30" s="175"/>
      <c r="AB30" s="175"/>
      <c r="AC30" s="175"/>
      <c r="AD30" s="175"/>
      <c r="AE30" s="175"/>
      <c r="AF30" s="244"/>
      <c r="AG30" s="242">
        <v>0</v>
      </c>
      <c r="AH30" s="242"/>
      <c r="AI30" s="242"/>
      <c r="AJ30" s="143"/>
      <c r="AK30" s="141"/>
      <c r="AL30" s="434"/>
      <c r="AM30" s="434"/>
      <c r="AN30" s="434"/>
      <c r="AO30" s="434"/>
      <c r="AP30" s="434"/>
    </row>
    <row r="31" spans="1:42" s="5" customFormat="1" ht="54.75" customHeight="1" x14ac:dyDescent="0.25">
      <c r="A31" s="515"/>
      <c r="B31" s="444"/>
      <c r="C31" s="440"/>
      <c r="D31" s="436"/>
      <c r="E31" s="544"/>
      <c r="F31" s="544"/>
      <c r="G31" s="51" t="s">
        <v>13</v>
      </c>
      <c r="H31" s="37">
        <f t="shared" ref="H31:L32" si="21">+H27+H29</f>
        <v>100</v>
      </c>
      <c r="I31" s="103">
        <f t="shared" si="21"/>
        <v>10</v>
      </c>
      <c r="J31" s="103">
        <f t="shared" si="21"/>
        <v>10</v>
      </c>
      <c r="K31" s="103">
        <f t="shared" si="21"/>
        <v>10</v>
      </c>
      <c r="L31" s="37">
        <f t="shared" si="21"/>
        <v>25</v>
      </c>
      <c r="M31" s="37">
        <f t="shared" ref="M31:O31" si="22">+M27+M29</f>
        <v>25</v>
      </c>
      <c r="N31" s="37">
        <f t="shared" si="22"/>
        <v>25</v>
      </c>
      <c r="O31" s="37">
        <f t="shared" si="22"/>
        <v>25</v>
      </c>
      <c r="P31" s="37">
        <f t="shared" ref="P31" si="23">+P27+P29</f>
        <v>25</v>
      </c>
      <c r="Q31" s="164">
        <v>55</v>
      </c>
      <c r="R31" s="37">
        <v>55</v>
      </c>
      <c r="S31" s="37">
        <v>55</v>
      </c>
      <c r="T31" s="37">
        <v>55</v>
      </c>
      <c r="U31" s="37">
        <v>55</v>
      </c>
      <c r="V31" s="37">
        <v>85</v>
      </c>
      <c r="W31" s="37"/>
      <c r="X31" s="37"/>
      <c r="Y31" s="37"/>
      <c r="Z31" s="37"/>
      <c r="AA31" s="37">
        <f t="shared" ref="AA31:AA32" si="24">+AA27+AA29</f>
        <v>100</v>
      </c>
      <c r="AB31" s="37"/>
      <c r="AC31" s="37"/>
      <c r="AD31" s="37"/>
      <c r="AE31" s="37"/>
      <c r="AF31" s="245">
        <f>+AF27</f>
        <v>33</v>
      </c>
      <c r="AG31" s="142">
        <v>41</v>
      </c>
      <c r="AH31" s="142">
        <v>47</v>
      </c>
      <c r="AI31" s="142">
        <v>55</v>
      </c>
      <c r="AJ31" s="141">
        <f>AI31/T31</f>
        <v>1</v>
      </c>
      <c r="AK31" s="141"/>
      <c r="AL31" s="434"/>
      <c r="AM31" s="434"/>
      <c r="AN31" s="434"/>
      <c r="AO31" s="434"/>
      <c r="AP31" s="434"/>
    </row>
    <row r="32" spans="1:42" s="5" customFormat="1" ht="63.75" customHeight="1" thickBot="1" x14ac:dyDescent="0.3">
      <c r="A32" s="515"/>
      <c r="B32" s="445"/>
      <c r="C32" s="446"/>
      <c r="D32" s="436"/>
      <c r="E32" s="544"/>
      <c r="F32" s="544"/>
      <c r="G32" s="52" t="s">
        <v>14</v>
      </c>
      <c r="H32" s="149">
        <f t="shared" si="21"/>
        <v>340929000</v>
      </c>
      <c r="I32" s="150">
        <f t="shared" si="21"/>
        <v>31500000</v>
      </c>
      <c r="J32" s="150">
        <f t="shared" si="21"/>
        <v>31500000</v>
      </c>
      <c r="K32" s="150">
        <f t="shared" si="21"/>
        <v>31500000</v>
      </c>
      <c r="L32" s="149">
        <f t="shared" si="21"/>
        <v>81900000</v>
      </c>
      <c r="M32" s="149">
        <f t="shared" ref="M32:O32" si="25">+M28+M30</f>
        <v>81900000</v>
      </c>
      <c r="N32" s="149">
        <f t="shared" si="25"/>
        <v>81900000</v>
      </c>
      <c r="O32" s="149">
        <f t="shared" si="25"/>
        <v>81900000</v>
      </c>
      <c r="P32" s="149">
        <f t="shared" ref="P32:Q32" si="26">+P28+P30</f>
        <v>81900000</v>
      </c>
      <c r="Q32" s="165">
        <f t="shared" si="26"/>
        <v>72450000</v>
      </c>
      <c r="R32" s="149">
        <v>72450000</v>
      </c>
      <c r="S32" s="149">
        <v>69300000</v>
      </c>
      <c r="T32" s="149">
        <v>69300000</v>
      </c>
      <c r="U32" s="157">
        <v>69300000</v>
      </c>
      <c r="V32" s="149">
        <v>71379000</v>
      </c>
      <c r="W32" s="149"/>
      <c r="X32" s="149"/>
      <c r="Y32" s="149"/>
      <c r="Z32" s="157"/>
      <c r="AA32" s="149">
        <f t="shared" si="24"/>
        <v>90000000</v>
      </c>
      <c r="AB32" s="149"/>
      <c r="AC32" s="149"/>
      <c r="AD32" s="149"/>
      <c r="AE32" s="157"/>
      <c r="AF32" s="238">
        <f t="shared" ref="AF32" si="27">+AF28+AF30</f>
        <v>34650000</v>
      </c>
      <c r="AG32" s="246">
        <v>34650000</v>
      </c>
      <c r="AH32" s="246">
        <v>69300000</v>
      </c>
      <c r="AI32" s="246">
        <v>69300000</v>
      </c>
      <c r="AJ32" s="141">
        <f>AI32/T32</f>
        <v>1</v>
      </c>
      <c r="AK32" s="141"/>
      <c r="AL32" s="448"/>
      <c r="AM32" s="435"/>
      <c r="AN32" s="435"/>
      <c r="AO32" s="435"/>
      <c r="AP32" s="435"/>
    </row>
    <row r="33" spans="1:45" s="5" customFormat="1" ht="63.75" customHeight="1" x14ac:dyDescent="0.25">
      <c r="A33" s="515"/>
      <c r="B33" s="443">
        <v>5</v>
      </c>
      <c r="C33" s="439" t="s">
        <v>182</v>
      </c>
      <c r="D33" s="436" t="s">
        <v>131</v>
      </c>
      <c r="E33" s="544"/>
      <c r="F33" s="544"/>
      <c r="G33" s="54" t="s">
        <v>9</v>
      </c>
      <c r="H33" s="32">
        <v>4</v>
      </c>
      <c r="I33" s="91">
        <v>0.4</v>
      </c>
      <c r="J33" s="91">
        <v>0.4</v>
      </c>
      <c r="K33" s="91">
        <v>0.35</v>
      </c>
      <c r="L33" s="91">
        <v>1.05</v>
      </c>
      <c r="M33" s="91">
        <v>1.05</v>
      </c>
      <c r="N33" s="91">
        <v>1.05</v>
      </c>
      <c r="O33" s="91">
        <v>1.05</v>
      </c>
      <c r="P33" s="91">
        <v>1.05</v>
      </c>
      <c r="Q33" s="166">
        <v>2</v>
      </c>
      <c r="R33" s="32">
        <v>2</v>
      </c>
      <c r="S33" s="32">
        <v>2</v>
      </c>
      <c r="T33" s="32">
        <v>2</v>
      </c>
      <c r="U33" s="32">
        <v>2</v>
      </c>
      <c r="V33" s="91">
        <v>3.5</v>
      </c>
      <c r="W33" s="91"/>
      <c r="X33" s="91"/>
      <c r="Y33" s="91"/>
      <c r="Z33" s="32"/>
      <c r="AA33" s="32">
        <v>4</v>
      </c>
      <c r="AB33" s="32"/>
      <c r="AC33" s="32"/>
      <c r="AD33" s="32"/>
      <c r="AE33" s="32"/>
      <c r="AF33" s="247">
        <v>1.0900000000000001</v>
      </c>
      <c r="AG33" s="241">
        <v>1.34</v>
      </c>
      <c r="AH33" s="241">
        <v>1.76</v>
      </c>
      <c r="AI33" s="241">
        <v>2</v>
      </c>
      <c r="AJ33" s="141">
        <f>AI33/T33</f>
        <v>1</v>
      </c>
      <c r="AK33" s="141"/>
      <c r="AL33" s="455" t="s">
        <v>280</v>
      </c>
      <c r="AM33" s="525" t="s">
        <v>123</v>
      </c>
      <c r="AN33" s="525" t="s">
        <v>123</v>
      </c>
      <c r="AO33" s="548" t="s">
        <v>281</v>
      </c>
      <c r="AP33" s="549" t="s">
        <v>282</v>
      </c>
    </row>
    <row r="34" spans="1:45" s="5" customFormat="1" ht="66.75" customHeight="1" x14ac:dyDescent="0.25">
      <c r="A34" s="515"/>
      <c r="B34" s="444"/>
      <c r="C34" s="440"/>
      <c r="D34" s="436"/>
      <c r="E34" s="544"/>
      <c r="F34" s="544"/>
      <c r="G34" s="51" t="s">
        <v>10</v>
      </c>
      <c r="H34" s="149">
        <f>+J34+O34+Q34+V34+AA34</f>
        <v>603483667</v>
      </c>
      <c r="I34" s="150">
        <v>78000000</v>
      </c>
      <c r="J34" s="150">
        <v>78000000</v>
      </c>
      <c r="K34" s="150">
        <v>66800000</v>
      </c>
      <c r="L34" s="149">
        <v>151147667</v>
      </c>
      <c r="M34" s="149">
        <v>151147667</v>
      </c>
      <c r="N34" s="149">
        <v>151147667</v>
      </c>
      <c r="O34" s="149">
        <v>151147667</v>
      </c>
      <c r="P34" s="149">
        <v>151147667</v>
      </c>
      <c r="Q34" s="160">
        <v>175800000</v>
      </c>
      <c r="R34" s="149">
        <v>175800000</v>
      </c>
      <c r="S34" s="149">
        <v>170080000</v>
      </c>
      <c r="T34" s="149">
        <v>164670000</v>
      </c>
      <c r="U34" s="149">
        <v>164670000</v>
      </c>
      <c r="V34" s="149">
        <v>111034000</v>
      </c>
      <c r="W34" s="149"/>
      <c r="X34" s="149"/>
      <c r="Y34" s="149"/>
      <c r="Z34" s="149"/>
      <c r="AA34" s="149">
        <v>87502000</v>
      </c>
      <c r="AB34" s="149"/>
      <c r="AC34" s="149"/>
      <c r="AD34" s="149"/>
      <c r="AE34" s="149"/>
      <c r="AF34" s="227">
        <v>143030000</v>
      </c>
      <c r="AG34" s="242">
        <v>143030000</v>
      </c>
      <c r="AH34" s="242">
        <v>164670000</v>
      </c>
      <c r="AI34" s="242">
        <v>164670000</v>
      </c>
      <c r="AJ34" s="141">
        <f>AI34/T34</f>
        <v>1</v>
      </c>
      <c r="AK34" s="141">
        <f>+(K34+P34+AI34)/H34</f>
        <v>0.63401495006823438</v>
      </c>
      <c r="AL34" s="455"/>
      <c r="AM34" s="525"/>
      <c r="AN34" s="525"/>
      <c r="AO34" s="548"/>
      <c r="AP34" s="549"/>
    </row>
    <row r="35" spans="1:45" s="5" customFormat="1" ht="53.25" customHeight="1" x14ac:dyDescent="0.25">
      <c r="A35" s="515"/>
      <c r="B35" s="444"/>
      <c r="C35" s="440"/>
      <c r="D35" s="436"/>
      <c r="E35" s="544"/>
      <c r="F35" s="544"/>
      <c r="G35" s="51" t="s">
        <v>11</v>
      </c>
      <c r="H35" s="154"/>
      <c r="I35" s="196"/>
      <c r="J35" s="196"/>
      <c r="K35" s="196"/>
      <c r="L35" s="154"/>
      <c r="M35" s="154"/>
      <c r="N35" s="154"/>
      <c r="O35" s="154"/>
      <c r="P35" s="163"/>
      <c r="Q35" s="175"/>
      <c r="R35" s="154"/>
      <c r="S35" s="154"/>
      <c r="T35" s="154"/>
      <c r="U35" s="154"/>
      <c r="V35" s="154"/>
      <c r="W35" s="154"/>
      <c r="X35" s="154"/>
      <c r="Y35" s="154"/>
      <c r="Z35" s="154"/>
      <c r="AA35" s="154"/>
      <c r="AB35" s="154"/>
      <c r="AC35" s="154"/>
      <c r="AD35" s="154"/>
      <c r="AE35" s="154"/>
      <c r="AF35" s="212"/>
      <c r="AG35" s="248"/>
      <c r="AH35" s="248"/>
      <c r="AI35" s="248"/>
      <c r="AJ35" s="142"/>
      <c r="AK35" s="143"/>
      <c r="AL35" s="455"/>
      <c r="AM35" s="525"/>
      <c r="AN35" s="525"/>
      <c r="AO35" s="548"/>
      <c r="AP35" s="549"/>
      <c r="AS35" s="109"/>
    </row>
    <row r="36" spans="1:45" s="5" customFormat="1" ht="62.25" customHeight="1" thickBot="1" x14ac:dyDescent="0.3">
      <c r="A36" s="515"/>
      <c r="B36" s="444"/>
      <c r="C36" s="440"/>
      <c r="D36" s="436"/>
      <c r="E36" s="544"/>
      <c r="F36" s="544"/>
      <c r="G36" s="51" t="s">
        <v>12</v>
      </c>
      <c r="H36" s="154"/>
      <c r="I36" s="196"/>
      <c r="J36" s="196"/>
      <c r="K36" s="196"/>
      <c r="L36" s="168">
        <v>3040000</v>
      </c>
      <c r="M36" s="168">
        <v>3040000</v>
      </c>
      <c r="N36" s="168">
        <v>3040000</v>
      </c>
      <c r="O36" s="168">
        <v>3040000</v>
      </c>
      <c r="P36" s="168">
        <v>3040000</v>
      </c>
      <c r="Q36" s="202">
        <v>15983001</v>
      </c>
      <c r="R36" s="154">
        <v>15983001</v>
      </c>
      <c r="S36" s="154">
        <v>15983001</v>
      </c>
      <c r="T36" s="154">
        <v>15983001</v>
      </c>
      <c r="U36" s="154">
        <v>15983001</v>
      </c>
      <c r="V36" s="154"/>
      <c r="W36" s="154"/>
      <c r="X36" s="154"/>
      <c r="Y36" s="154"/>
      <c r="Z36" s="154"/>
      <c r="AA36" s="154"/>
      <c r="AB36" s="154"/>
      <c r="AC36" s="154"/>
      <c r="AD36" s="154"/>
      <c r="AE36" s="154"/>
      <c r="AF36" s="235">
        <v>15983001</v>
      </c>
      <c r="AG36" s="242">
        <v>15983001</v>
      </c>
      <c r="AH36" s="242">
        <v>15983001</v>
      </c>
      <c r="AI36" s="242">
        <v>15983001</v>
      </c>
      <c r="AJ36" s="143"/>
      <c r="AK36" s="141"/>
      <c r="AL36" s="455"/>
      <c r="AM36" s="525"/>
      <c r="AN36" s="525"/>
      <c r="AO36" s="548"/>
      <c r="AP36" s="549"/>
    </row>
    <row r="37" spans="1:45" s="5" customFormat="1" ht="54.75" customHeight="1" x14ac:dyDescent="0.25">
      <c r="A37" s="515"/>
      <c r="B37" s="444"/>
      <c r="C37" s="440"/>
      <c r="D37" s="436"/>
      <c r="E37" s="544"/>
      <c r="F37" s="544"/>
      <c r="G37" s="51" t="s">
        <v>13</v>
      </c>
      <c r="H37" s="37">
        <f t="shared" ref="H37:L38" si="28">+H33+H35</f>
        <v>4</v>
      </c>
      <c r="I37" s="91">
        <v>0.4</v>
      </c>
      <c r="J37" s="91">
        <v>0.4</v>
      </c>
      <c r="K37" s="91">
        <v>0.35</v>
      </c>
      <c r="L37" s="103">
        <v>1.05</v>
      </c>
      <c r="M37" s="103">
        <v>1.05</v>
      </c>
      <c r="N37" s="103">
        <v>1.05</v>
      </c>
      <c r="O37" s="103">
        <v>1.05</v>
      </c>
      <c r="P37" s="103">
        <v>1.05</v>
      </c>
      <c r="Q37" s="169">
        <f t="shared" ref="Q37" si="29">+Q33</f>
        <v>2</v>
      </c>
      <c r="R37" s="103">
        <v>2</v>
      </c>
      <c r="S37" s="103">
        <v>2</v>
      </c>
      <c r="T37" s="103">
        <v>2</v>
      </c>
      <c r="U37" s="37">
        <v>2</v>
      </c>
      <c r="V37" s="103">
        <v>3.5</v>
      </c>
      <c r="W37" s="103"/>
      <c r="X37" s="103"/>
      <c r="Y37" s="103"/>
      <c r="Z37" s="37"/>
      <c r="AA37" s="103">
        <f t="shared" ref="AA37:AA38" si="30">+AA33+AA35</f>
        <v>4</v>
      </c>
      <c r="AB37" s="103"/>
      <c r="AC37" s="103"/>
      <c r="AD37" s="103"/>
      <c r="AE37" s="37"/>
      <c r="AF37" s="245">
        <f t="shared" ref="AF37" si="31">+AF33</f>
        <v>1.0900000000000001</v>
      </c>
      <c r="AG37" s="142">
        <v>1.34</v>
      </c>
      <c r="AH37" s="142">
        <v>1.76</v>
      </c>
      <c r="AI37" s="142">
        <v>2</v>
      </c>
      <c r="AJ37" s="141">
        <f>AI37/T37</f>
        <v>1</v>
      </c>
      <c r="AK37" s="141"/>
      <c r="AL37" s="455"/>
      <c r="AM37" s="525"/>
      <c r="AN37" s="525"/>
      <c r="AO37" s="548"/>
      <c r="AP37" s="549"/>
    </row>
    <row r="38" spans="1:45" s="5" customFormat="1" ht="63.75" customHeight="1" thickBot="1" x14ac:dyDescent="0.3">
      <c r="A38" s="515"/>
      <c r="B38" s="445"/>
      <c r="C38" s="446"/>
      <c r="D38" s="436"/>
      <c r="E38" s="544"/>
      <c r="F38" s="544"/>
      <c r="G38" s="52" t="s">
        <v>14</v>
      </c>
      <c r="H38" s="149">
        <f t="shared" si="28"/>
        <v>603483667</v>
      </c>
      <c r="I38" s="150">
        <f t="shared" si="28"/>
        <v>78000000</v>
      </c>
      <c r="J38" s="150">
        <f t="shared" si="28"/>
        <v>78000000</v>
      </c>
      <c r="K38" s="150">
        <f t="shared" si="28"/>
        <v>66800000</v>
      </c>
      <c r="L38" s="149">
        <f t="shared" si="28"/>
        <v>154187667</v>
      </c>
      <c r="M38" s="149">
        <f t="shared" ref="M38:O38" si="32">+M34+M36</f>
        <v>154187667</v>
      </c>
      <c r="N38" s="149">
        <f t="shared" si="32"/>
        <v>154187667</v>
      </c>
      <c r="O38" s="149">
        <f t="shared" si="32"/>
        <v>154187667</v>
      </c>
      <c r="P38" s="149">
        <f t="shared" ref="P38" si="33">+P34+P36</f>
        <v>154187667</v>
      </c>
      <c r="Q38" s="165">
        <f t="shared" ref="Q38" si="34">+Q34+Q36</f>
        <v>191783001</v>
      </c>
      <c r="R38" s="149">
        <v>191783001</v>
      </c>
      <c r="S38" s="149">
        <v>186063001</v>
      </c>
      <c r="T38" s="149">
        <v>180653001</v>
      </c>
      <c r="U38" s="157">
        <v>180653001</v>
      </c>
      <c r="V38" s="149">
        <v>111034000</v>
      </c>
      <c r="W38" s="149"/>
      <c r="X38" s="149"/>
      <c r="Y38" s="149"/>
      <c r="Z38" s="157"/>
      <c r="AA38" s="149">
        <f t="shared" si="30"/>
        <v>87502000</v>
      </c>
      <c r="AB38" s="149"/>
      <c r="AC38" s="149"/>
      <c r="AD38" s="149"/>
      <c r="AE38" s="157"/>
      <c r="AF38" s="229">
        <f t="shared" ref="AF38" si="35">+AF34+AF36</f>
        <v>159013001</v>
      </c>
      <c r="AG38" s="246">
        <v>159013001</v>
      </c>
      <c r="AH38" s="246">
        <v>180653001</v>
      </c>
      <c r="AI38" s="246">
        <v>180653001</v>
      </c>
      <c r="AJ38" s="141">
        <f>AI38/T38</f>
        <v>1</v>
      </c>
      <c r="AK38" s="141"/>
      <c r="AL38" s="455"/>
      <c r="AM38" s="525"/>
      <c r="AN38" s="525"/>
      <c r="AO38" s="548"/>
      <c r="AP38" s="549"/>
    </row>
    <row r="39" spans="1:45" s="5" customFormat="1" ht="63.75" customHeight="1" x14ac:dyDescent="0.25">
      <c r="A39" s="515"/>
      <c r="B39" s="443">
        <v>6</v>
      </c>
      <c r="C39" s="439" t="s">
        <v>183</v>
      </c>
      <c r="D39" s="436" t="s">
        <v>131</v>
      </c>
      <c r="E39" s="544"/>
      <c r="F39" s="544"/>
      <c r="G39" s="54" t="s">
        <v>9</v>
      </c>
      <c r="H39" s="32">
        <v>2500</v>
      </c>
      <c r="I39" s="91">
        <v>1200</v>
      </c>
      <c r="J39" s="91">
        <v>1200</v>
      </c>
      <c r="K39" s="32">
        <v>1535</v>
      </c>
      <c r="L39" s="32">
        <v>1200</v>
      </c>
      <c r="M39" s="32">
        <v>1200</v>
      </c>
      <c r="N39" s="32">
        <v>1200</v>
      </c>
      <c r="O39" s="32">
        <v>1200</v>
      </c>
      <c r="P39" s="32">
        <v>1105</v>
      </c>
      <c r="Q39" s="170">
        <v>1250</v>
      </c>
      <c r="R39" s="32">
        <v>1250</v>
      </c>
      <c r="S39" s="32">
        <v>1250</v>
      </c>
      <c r="T39" s="32">
        <v>1250</v>
      </c>
      <c r="U39" s="32">
        <v>1519</v>
      </c>
      <c r="V39" s="32">
        <v>2400</v>
      </c>
      <c r="W39" s="32"/>
      <c r="X39" s="32"/>
      <c r="Y39" s="32"/>
      <c r="Z39" s="32"/>
      <c r="AA39" s="32">
        <v>2500</v>
      </c>
      <c r="AB39" s="32"/>
      <c r="AC39" s="32"/>
      <c r="AD39" s="32"/>
      <c r="AE39" s="32"/>
      <c r="AF39" s="220">
        <v>1348</v>
      </c>
      <c r="AG39" s="241">
        <v>1519</v>
      </c>
      <c r="AH39" s="241">
        <v>1519</v>
      </c>
      <c r="AI39" s="241">
        <v>1519</v>
      </c>
      <c r="AJ39" s="141">
        <f>AI39/T39</f>
        <v>1.2152000000000001</v>
      </c>
      <c r="AK39" s="141"/>
      <c r="AL39" s="526" t="s">
        <v>283</v>
      </c>
      <c r="AM39" s="459" t="s">
        <v>123</v>
      </c>
      <c r="AN39" s="459" t="s">
        <v>123</v>
      </c>
      <c r="AO39" s="459" t="s">
        <v>184</v>
      </c>
      <c r="AP39" s="546" t="s">
        <v>185</v>
      </c>
    </row>
    <row r="40" spans="1:45" s="5" customFormat="1" ht="66.75" customHeight="1" x14ac:dyDescent="0.25">
      <c r="A40" s="515"/>
      <c r="B40" s="444"/>
      <c r="C40" s="440"/>
      <c r="D40" s="436"/>
      <c r="E40" s="544"/>
      <c r="F40" s="544"/>
      <c r="G40" s="51" t="s">
        <v>10</v>
      </c>
      <c r="H40" s="149">
        <f>+J40+O40+Q40+V40+AA40</f>
        <v>1316626899</v>
      </c>
      <c r="I40" s="150">
        <v>178419553</v>
      </c>
      <c r="J40" s="150">
        <v>178419553</v>
      </c>
      <c r="K40" s="150">
        <v>178419553</v>
      </c>
      <c r="L40" s="149">
        <v>467544346</v>
      </c>
      <c r="M40" s="149">
        <v>467544346</v>
      </c>
      <c r="N40" s="149">
        <v>467544346</v>
      </c>
      <c r="O40" s="149">
        <v>467544346</v>
      </c>
      <c r="P40" s="149">
        <v>467494318</v>
      </c>
      <c r="Q40" s="203">
        <v>91740000</v>
      </c>
      <c r="R40" s="149">
        <v>80300000</v>
      </c>
      <c r="S40" s="149">
        <v>465747920</v>
      </c>
      <c r="T40" s="149">
        <v>456147920</v>
      </c>
      <c r="U40" s="149">
        <v>456147920</v>
      </c>
      <c r="V40" s="149">
        <v>382709000</v>
      </c>
      <c r="W40" s="149"/>
      <c r="X40" s="149"/>
      <c r="Y40" s="149"/>
      <c r="Z40" s="149"/>
      <c r="AA40" s="149">
        <v>196214000</v>
      </c>
      <c r="AB40" s="149"/>
      <c r="AC40" s="149"/>
      <c r="AD40" s="149"/>
      <c r="AE40" s="149"/>
      <c r="AF40" s="210">
        <v>80300000</v>
      </c>
      <c r="AG40" s="242">
        <v>80300000</v>
      </c>
      <c r="AH40" s="242">
        <v>80300000</v>
      </c>
      <c r="AI40" s="242">
        <v>456147920</v>
      </c>
      <c r="AJ40" s="141">
        <f>AI40/T40</f>
        <v>1</v>
      </c>
      <c r="AK40" s="141">
        <f>+(K40+P40+AI40)/H40</f>
        <v>0.8370342363786083</v>
      </c>
      <c r="AL40" s="527"/>
      <c r="AM40" s="460"/>
      <c r="AN40" s="460"/>
      <c r="AO40" s="460"/>
      <c r="AP40" s="547"/>
    </row>
    <row r="41" spans="1:45" s="5" customFormat="1" ht="53.25" customHeight="1" x14ac:dyDescent="0.25">
      <c r="A41" s="515"/>
      <c r="B41" s="444"/>
      <c r="C41" s="440"/>
      <c r="D41" s="436"/>
      <c r="E41" s="544"/>
      <c r="F41" s="544"/>
      <c r="G41" s="51" t="s">
        <v>11</v>
      </c>
      <c r="H41" s="154"/>
      <c r="I41" s="196"/>
      <c r="J41" s="196"/>
      <c r="K41" s="196"/>
      <c r="L41" s="154"/>
      <c r="M41" s="154"/>
      <c r="N41" s="154"/>
      <c r="O41" s="154"/>
      <c r="P41" s="154"/>
      <c r="Q41" s="175"/>
      <c r="R41" s="175"/>
      <c r="S41" s="175"/>
      <c r="T41" s="175"/>
      <c r="U41" s="175"/>
      <c r="V41" s="175"/>
      <c r="W41" s="175"/>
      <c r="X41" s="175"/>
      <c r="Y41" s="175"/>
      <c r="Z41" s="175"/>
      <c r="AA41" s="175"/>
      <c r="AB41" s="175"/>
      <c r="AC41" s="175"/>
      <c r="AD41" s="175"/>
      <c r="AE41" s="175"/>
      <c r="AF41" s="212"/>
      <c r="AG41" s="243"/>
      <c r="AH41" s="243"/>
      <c r="AI41" s="243"/>
      <c r="AJ41" s="142"/>
      <c r="AK41" s="143"/>
      <c r="AL41" s="527"/>
      <c r="AM41" s="460"/>
      <c r="AN41" s="460"/>
      <c r="AO41" s="460"/>
      <c r="AP41" s="547"/>
    </row>
    <row r="42" spans="1:45" s="5" customFormat="1" ht="62.25" customHeight="1" x14ac:dyDescent="0.25">
      <c r="A42" s="515"/>
      <c r="B42" s="444"/>
      <c r="C42" s="440"/>
      <c r="D42" s="436"/>
      <c r="E42" s="544"/>
      <c r="F42" s="544"/>
      <c r="G42" s="51" t="s">
        <v>12</v>
      </c>
      <c r="H42" s="154"/>
      <c r="I42" s="196"/>
      <c r="J42" s="196"/>
      <c r="K42" s="196"/>
      <c r="L42" s="168">
        <v>76139851</v>
      </c>
      <c r="M42" s="168">
        <v>76139851</v>
      </c>
      <c r="N42" s="168">
        <v>76139851</v>
      </c>
      <c r="O42" s="168">
        <v>76139851</v>
      </c>
      <c r="P42" s="168">
        <v>76139851</v>
      </c>
      <c r="Q42" s="202">
        <v>281011668</v>
      </c>
      <c r="R42" s="154">
        <v>281011668</v>
      </c>
      <c r="S42" s="154">
        <v>281011668</v>
      </c>
      <c r="T42" s="154">
        <v>281011668</v>
      </c>
      <c r="U42" s="154">
        <v>281011668</v>
      </c>
      <c r="V42" s="154"/>
      <c r="W42" s="154"/>
      <c r="X42" s="154"/>
      <c r="Y42" s="154"/>
      <c r="Z42" s="154"/>
      <c r="AA42" s="154"/>
      <c r="AB42" s="154"/>
      <c r="AC42" s="154"/>
      <c r="AD42" s="154"/>
      <c r="AE42" s="154"/>
      <c r="AF42" s="215">
        <v>53150548</v>
      </c>
      <c r="AG42" s="242">
        <v>110115828</v>
      </c>
      <c r="AH42" s="242">
        <v>195563748</v>
      </c>
      <c r="AI42" s="242">
        <v>281011668</v>
      </c>
      <c r="AJ42" s="143"/>
      <c r="AK42" s="141"/>
      <c r="AL42" s="527"/>
      <c r="AM42" s="460"/>
      <c r="AN42" s="460"/>
      <c r="AO42" s="460"/>
      <c r="AP42" s="547"/>
    </row>
    <row r="43" spans="1:45" s="5" customFormat="1" ht="54.75" customHeight="1" x14ac:dyDescent="0.25">
      <c r="A43" s="515"/>
      <c r="B43" s="444"/>
      <c r="C43" s="440"/>
      <c r="D43" s="436"/>
      <c r="E43" s="544"/>
      <c r="F43" s="544"/>
      <c r="G43" s="51" t="s">
        <v>13</v>
      </c>
      <c r="H43" s="37">
        <v>2500</v>
      </c>
      <c r="I43" s="103">
        <f t="shared" ref="H43:L44" si="36">+I39+I41</f>
        <v>1200</v>
      </c>
      <c r="J43" s="103">
        <f t="shared" si="36"/>
        <v>1200</v>
      </c>
      <c r="K43" s="103">
        <f t="shared" si="36"/>
        <v>1535</v>
      </c>
      <c r="L43" s="37">
        <f t="shared" si="36"/>
        <v>1200</v>
      </c>
      <c r="M43" s="37">
        <f t="shared" ref="M43:O43" si="37">+M39+M41</f>
        <v>1200</v>
      </c>
      <c r="N43" s="37">
        <f t="shared" si="37"/>
        <v>1200</v>
      </c>
      <c r="O43" s="37">
        <f t="shared" si="37"/>
        <v>1200</v>
      </c>
      <c r="P43" s="37">
        <f t="shared" ref="P43" si="38">+P39+P41</f>
        <v>1105</v>
      </c>
      <c r="Q43" s="164">
        <v>1250</v>
      </c>
      <c r="R43" s="37">
        <v>1250</v>
      </c>
      <c r="S43" s="37">
        <v>1250</v>
      </c>
      <c r="T43" s="37">
        <v>1250</v>
      </c>
      <c r="U43" s="37">
        <v>1519</v>
      </c>
      <c r="V43" s="37">
        <v>2400</v>
      </c>
      <c r="W43" s="37"/>
      <c r="X43" s="37"/>
      <c r="Y43" s="37"/>
      <c r="Z43" s="37"/>
      <c r="AA43" s="37">
        <f t="shared" ref="AA43:AA44" si="39">+AA39+AA41</f>
        <v>2500</v>
      </c>
      <c r="AB43" s="37"/>
      <c r="AC43" s="37"/>
      <c r="AD43" s="37"/>
      <c r="AE43" s="37"/>
      <c r="AF43" s="222">
        <f>+AF39</f>
        <v>1348</v>
      </c>
      <c r="AG43" s="142">
        <v>1519</v>
      </c>
      <c r="AH43" s="142">
        <v>1519</v>
      </c>
      <c r="AI43" s="249">
        <v>1519</v>
      </c>
      <c r="AJ43" s="141">
        <f>AI43/T43</f>
        <v>1.2152000000000001</v>
      </c>
      <c r="AK43" s="144"/>
      <c r="AL43" s="527"/>
      <c r="AM43" s="460"/>
      <c r="AN43" s="460"/>
      <c r="AO43" s="460"/>
      <c r="AP43" s="547"/>
    </row>
    <row r="44" spans="1:45" s="5" customFormat="1" ht="63.75" customHeight="1" thickBot="1" x14ac:dyDescent="0.3">
      <c r="A44" s="515"/>
      <c r="B44" s="445"/>
      <c r="C44" s="446"/>
      <c r="D44" s="436"/>
      <c r="E44" s="544"/>
      <c r="F44" s="544"/>
      <c r="G44" s="52" t="s">
        <v>14</v>
      </c>
      <c r="H44" s="149">
        <f t="shared" si="36"/>
        <v>1316626899</v>
      </c>
      <c r="I44" s="150">
        <f t="shared" si="36"/>
        <v>178419553</v>
      </c>
      <c r="J44" s="150">
        <f t="shared" si="36"/>
        <v>178419553</v>
      </c>
      <c r="K44" s="150">
        <f t="shared" si="36"/>
        <v>178419553</v>
      </c>
      <c r="L44" s="149">
        <f t="shared" si="36"/>
        <v>543684197</v>
      </c>
      <c r="M44" s="149">
        <f t="shared" ref="M44:O44" si="40">+M40+M42</f>
        <v>543684197</v>
      </c>
      <c r="N44" s="149">
        <f t="shared" si="40"/>
        <v>543684197</v>
      </c>
      <c r="O44" s="149">
        <f t="shared" si="40"/>
        <v>543684197</v>
      </c>
      <c r="P44" s="149">
        <f t="shared" ref="P44:Q44" si="41">+P40+P42</f>
        <v>543634169</v>
      </c>
      <c r="Q44" s="171">
        <f t="shared" si="41"/>
        <v>372751668</v>
      </c>
      <c r="R44" s="149">
        <v>361311668</v>
      </c>
      <c r="S44" s="149">
        <v>746759588</v>
      </c>
      <c r="T44" s="149">
        <v>737159588</v>
      </c>
      <c r="U44" s="157">
        <v>737159588</v>
      </c>
      <c r="V44" s="149">
        <v>382709000</v>
      </c>
      <c r="W44" s="149"/>
      <c r="X44" s="149"/>
      <c r="Y44" s="149"/>
      <c r="Z44" s="157"/>
      <c r="AA44" s="149">
        <f t="shared" si="39"/>
        <v>196214000</v>
      </c>
      <c r="AB44" s="149"/>
      <c r="AC44" s="149"/>
      <c r="AD44" s="149"/>
      <c r="AE44" s="157"/>
      <c r="AF44" s="229">
        <f t="shared" ref="AF44" si="42">+AF40+AF42</f>
        <v>133450548</v>
      </c>
      <c r="AG44" s="246">
        <v>190415828</v>
      </c>
      <c r="AH44" s="246">
        <v>275863748</v>
      </c>
      <c r="AI44" s="246">
        <v>737159588</v>
      </c>
      <c r="AJ44" s="141">
        <f>AI44/T44</f>
        <v>1</v>
      </c>
      <c r="AK44" s="141"/>
      <c r="AL44" s="527"/>
      <c r="AM44" s="460"/>
      <c r="AN44" s="460"/>
      <c r="AO44" s="460"/>
      <c r="AP44" s="547"/>
    </row>
    <row r="45" spans="1:45" s="5" customFormat="1" ht="63.75" customHeight="1" x14ac:dyDescent="0.25">
      <c r="A45" s="515"/>
      <c r="B45" s="443">
        <v>7</v>
      </c>
      <c r="C45" s="439" t="s">
        <v>186</v>
      </c>
      <c r="D45" s="436" t="s">
        <v>131</v>
      </c>
      <c r="E45" s="544"/>
      <c r="F45" s="544"/>
      <c r="G45" s="54" t="s">
        <v>9</v>
      </c>
      <c r="H45" s="32">
        <v>6</v>
      </c>
      <c r="I45" s="91" t="s">
        <v>171</v>
      </c>
      <c r="J45" s="91" t="s">
        <v>171</v>
      </c>
      <c r="K45" s="91" t="s">
        <v>171</v>
      </c>
      <c r="L45" s="91">
        <v>1.5</v>
      </c>
      <c r="M45" s="91">
        <v>1.5</v>
      </c>
      <c r="N45" s="91">
        <v>1.5</v>
      </c>
      <c r="O45" s="91">
        <v>1.5</v>
      </c>
      <c r="P45" s="91">
        <v>1.5</v>
      </c>
      <c r="Q45" s="172">
        <v>4.5</v>
      </c>
      <c r="R45" s="91">
        <v>4.5</v>
      </c>
      <c r="S45" s="91">
        <v>4.5</v>
      </c>
      <c r="T45" s="91">
        <v>4.5</v>
      </c>
      <c r="U45" s="32">
        <v>4.5</v>
      </c>
      <c r="V45" s="91">
        <v>5.5</v>
      </c>
      <c r="W45" s="91"/>
      <c r="X45" s="91"/>
      <c r="Y45" s="91"/>
      <c r="Z45" s="32"/>
      <c r="AA45" s="32">
        <v>6</v>
      </c>
      <c r="AB45" s="32"/>
      <c r="AC45" s="32"/>
      <c r="AD45" s="32"/>
      <c r="AE45" s="32"/>
      <c r="AF45" s="250">
        <v>2.06</v>
      </c>
      <c r="AG45" s="241">
        <v>2.92</v>
      </c>
      <c r="AH45" s="241">
        <v>3.2349999999999999</v>
      </c>
      <c r="AI45" s="241">
        <v>4.5</v>
      </c>
      <c r="AJ45" s="141">
        <f>AI45/T45</f>
        <v>1</v>
      </c>
      <c r="AK45" s="141"/>
      <c r="AL45" s="455" t="s">
        <v>284</v>
      </c>
      <c r="AM45" s="550" t="s">
        <v>123</v>
      </c>
      <c r="AN45" s="550" t="s">
        <v>123</v>
      </c>
      <c r="AO45" s="455" t="s">
        <v>238</v>
      </c>
      <c r="AP45" s="455" t="s">
        <v>239</v>
      </c>
    </row>
    <row r="46" spans="1:45" s="5" customFormat="1" ht="66.75" customHeight="1" x14ac:dyDescent="0.25">
      <c r="A46" s="515"/>
      <c r="B46" s="444"/>
      <c r="C46" s="440"/>
      <c r="D46" s="436"/>
      <c r="E46" s="544"/>
      <c r="F46" s="544"/>
      <c r="G46" s="51" t="s">
        <v>10</v>
      </c>
      <c r="H46" s="149">
        <f>+J46+O46+Q46+V46+AA46</f>
        <v>1359029000</v>
      </c>
      <c r="I46" s="150">
        <v>46800000</v>
      </c>
      <c r="J46" s="150">
        <v>46800000</v>
      </c>
      <c r="K46" s="150">
        <v>46800000</v>
      </c>
      <c r="L46" s="149">
        <v>826055000</v>
      </c>
      <c r="M46" s="149">
        <v>826055000</v>
      </c>
      <c r="N46" s="149">
        <v>826055000</v>
      </c>
      <c r="O46" s="149">
        <v>826055000</v>
      </c>
      <c r="P46" s="149">
        <v>826055000</v>
      </c>
      <c r="Q46" s="204">
        <v>312965000</v>
      </c>
      <c r="R46" s="149">
        <v>307110000</v>
      </c>
      <c r="S46" s="149">
        <v>102297080</v>
      </c>
      <c r="T46" s="149">
        <v>67385080</v>
      </c>
      <c r="U46" s="149">
        <v>67310000</v>
      </c>
      <c r="V46" s="149">
        <v>79423000</v>
      </c>
      <c r="W46" s="149"/>
      <c r="X46" s="149"/>
      <c r="Y46" s="149"/>
      <c r="Z46" s="149"/>
      <c r="AA46" s="149">
        <v>93786000</v>
      </c>
      <c r="AB46" s="149"/>
      <c r="AC46" s="149"/>
      <c r="AD46" s="149"/>
      <c r="AE46" s="149"/>
      <c r="AF46" s="251">
        <v>47710000</v>
      </c>
      <c r="AG46" s="242">
        <v>47710000</v>
      </c>
      <c r="AH46" s="242">
        <v>67310000</v>
      </c>
      <c r="AI46" s="242">
        <v>67310000</v>
      </c>
      <c r="AJ46" s="141">
        <f>AI46/T46</f>
        <v>0.99888580676909489</v>
      </c>
      <c r="AK46" s="141">
        <f>+(K46+P46+AI46)/H46</f>
        <v>0.69179171305395248</v>
      </c>
      <c r="AL46" s="455"/>
      <c r="AM46" s="539"/>
      <c r="AN46" s="539"/>
      <c r="AO46" s="455"/>
      <c r="AP46" s="455"/>
    </row>
    <row r="47" spans="1:45" s="5" customFormat="1" ht="53.25" customHeight="1" x14ac:dyDescent="0.25">
      <c r="A47" s="515"/>
      <c r="B47" s="444"/>
      <c r="C47" s="440"/>
      <c r="D47" s="436"/>
      <c r="E47" s="544"/>
      <c r="F47" s="544"/>
      <c r="G47" s="51" t="s">
        <v>11</v>
      </c>
      <c r="H47" s="154"/>
      <c r="I47" s="196"/>
      <c r="J47" s="196"/>
      <c r="K47" s="196"/>
      <c r="L47" s="154"/>
      <c r="M47" s="154"/>
      <c r="N47" s="154"/>
      <c r="O47" s="154"/>
      <c r="P47" s="154"/>
      <c r="Q47" s="175"/>
      <c r="R47" s="175"/>
      <c r="S47" s="175"/>
      <c r="T47" s="175"/>
      <c r="U47" s="175"/>
      <c r="V47" s="175"/>
      <c r="W47" s="175"/>
      <c r="X47" s="175"/>
      <c r="Y47" s="175"/>
      <c r="Z47" s="175"/>
      <c r="AA47" s="175"/>
      <c r="AB47" s="175"/>
      <c r="AC47" s="175"/>
      <c r="AD47" s="175"/>
      <c r="AE47" s="175"/>
      <c r="AF47" s="252"/>
      <c r="AG47" s="243"/>
      <c r="AH47" s="243"/>
      <c r="AI47" s="243"/>
      <c r="AJ47" s="142"/>
      <c r="AK47" s="143"/>
      <c r="AL47" s="455"/>
      <c r="AM47" s="539"/>
      <c r="AN47" s="539"/>
      <c r="AO47" s="455"/>
      <c r="AP47" s="455"/>
    </row>
    <row r="48" spans="1:45" s="5" customFormat="1" ht="62.25" customHeight="1" x14ac:dyDescent="0.25">
      <c r="A48" s="515"/>
      <c r="B48" s="444"/>
      <c r="C48" s="440"/>
      <c r="D48" s="436"/>
      <c r="E48" s="544"/>
      <c r="F48" s="544"/>
      <c r="G48" s="51" t="s">
        <v>12</v>
      </c>
      <c r="H48" s="154"/>
      <c r="I48" s="196"/>
      <c r="J48" s="196"/>
      <c r="K48" s="196"/>
      <c r="L48" s="168">
        <v>3000000</v>
      </c>
      <c r="M48" s="168">
        <v>3000000</v>
      </c>
      <c r="N48" s="168">
        <v>3000000</v>
      </c>
      <c r="O48" s="168">
        <v>3000000</v>
      </c>
      <c r="P48" s="168">
        <v>3000000</v>
      </c>
      <c r="Q48" s="202">
        <v>6170666</v>
      </c>
      <c r="R48" s="154">
        <v>6170666</v>
      </c>
      <c r="S48" s="154">
        <v>6170666</v>
      </c>
      <c r="T48" s="154">
        <v>6170666</v>
      </c>
      <c r="U48" s="154">
        <v>6170666</v>
      </c>
      <c r="V48" s="154"/>
      <c r="W48" s="154"/>
      <c r="X48" s="154"/>
      <c r="Y48" s="154"/>
      <c r="Z48" s="154"/>
      <c r="AA48" s="154"/>
      <c r="AB48" s="154"/>
      <c r="AC48" s="154"/>
      <c r="AD48" s="154"/>
      <c r="AE48" s="154"/>
      <c r="AF48" s="253">
        <v>3920000</v>
      </c>
      <c r="AG48" s="242">
        <v>6170666</v>
      </c>
      <c r="AH48" s="242">
        <v>6170666</v>
      </c>
      <c r="AI48" s="242">
        <v>6170666</v>
      </c>
      <c r="AJ48" s="143"/>
      <c r="AK48" s="141"/>
      <c r="AL48" s="455"/>
      <c r="AM48" s="539"/>
      <c r="AN48" s="539"/>
      <c r="AO48" s="455"/>
      <c r="AP48" s="455"/>
    </row>
    <row r="49" spans="1:42" s="5" customFormat="1" ht="54.75" customHeight="1" x14ac:dyDescent="0.25">
      <c r="A49" s="515"/>
      <c r="B49" s="444"/>
      <c r="C49" s="440"/>
      <c r="D49" s="436"/>
      <c r="E49" s="544"/>
      <c r="F49" s="544"/>
      <c r="G49" s="51" t="s">
        <v>13</v>
      </c>
      <c r="H49" s="37">
        <f t="shared" ref="H49:L50" si="43">+H45+H47</f>
        <v>6</v>
      </c>
      <c r="I49" s="103">
        <v>46800000</v>
      </c>
      <c r="J49" s="103">
        <v>46800000</v>
      </c>
      <c r="K49" s="103">
        <v>46800000</v>
      </c>
      <c r="L49" s="103">
        <f t="shared" si="43"/>
        <v>1.5</v>
      </c>
      <c r="M49" s="103">
        <f t="shared" ref="M49:O49" si="44">+M45+M47</f>
        <v>1.5</v>
      </c>
      <c r="N49" s="103">
        <f t="shared" si="44"/>
        <v>1.5</v>
      </c>
      <c r="O49" s="103">
        <f t="shared" si="44"/>
        <v>1.5</v>
      </c>
      <c r="P49" s="103">
        <f t="shared" ref="P49" si="45">+P45+P47</f>
        <v>1.5</v>
      </c>
      <c r="Q49" s="173">
        <f t="shared" ref="Q49" si="46">+Q45</f>
        <v>4.5</v>
      </c>
      <c r="R49" s="103">
        <v>4.5</v>
      </c>
      <c r="S49" s="103">
        <v>4.5</v>
      </c>
      <c r="T49" s="103">
        <v>4.5</v>
      </c>
      <c r="U49" s="37">
        <v>4.5</v>
      </c>
      <c r="V49" s="103">
        <v>5.5</v>
      </c>
      <c r="W49" s="103"/>
      <c r="X49" s="103"/>
      <c r="Y49" s="103"/>
      <c r="Z49" s="37"/>
      <c r="AA49" s="103">
        <f t="shared" ref="AA49:AA50" si="47">+AA45+AA47</f>
        <v>6</v>
      </c>
      <c r="AB49" s="103"/>
      <c r="AC49" s="103"/>
      <c r="AD49" s="103"/>
      <c r="AE49" s="37"/>
      <c r="AF49" s="254">
        <v>2.06</v>
      </c>
      <c r="AG49" s="142">
        <v>2.06</v>
      </c>
      <c r="AH49" s="142">
        <v>3.2349999999999999</v>
      </c>
      <c r="AI49" s="142">
        <v>4.5</v>
      </c>
      <c r="AJ49" s="141">
        <f>AI49/T49</f>
        <v>1</v>
      </c>
      <c r="AK49" s="141"/>
      <c r="AL49" s="455"/>
      <c r="AM49" s="539"/>
      <c r="AN49" s="539"/>
      <c r="AO49" s="455"/>
      <c r="AP49" s="455"/>
    </row>
    <row r="50" spans="1:42" s="5" customFormat="1" ht="63.75" customHeight="1" thickBot="1" x14ac:dyDescent="0.3">
      <c r="A50" s="515"/>
      <c r="B50" s="445"/>
      <c r="C50" s="446"/>
      <c r="D50" s="436"/>
      <c r="E50" s="544"/>
      <c r="F50" s="544"/>
      <c r="G50" s="52" t="s">
        <v>14</v>
      </c>
      <c r="H50" s="149">
        <f t="shared" si="43"/>
        <v>1359029000</v>
      </c>
      <c r="I50" s="150">
        <f t="shared" si="43"/>
        <v>46800000</v>
      </c>
      <c r="J50" s="150">
        <f t="shared" si="43"/>
        <v>46800000</v>
      </c>
      <c r="K50" s="150">
        <f t="shared" si="43"/>
        <v>46800000</v>
      </c>
      <c r="L50" s="149">
        <f t="shared" si="43"/>
        <v>829055000</v>
      </c>
      <c r="M50" s="149">
        <f t="shared" ref="M50:O50" si="48">+M46+M48</f>
        <v>829055000</v>
      </c>
      <c r="N50" s="149">
        <f t="shared" si="48"/>
        <v>829055000</v>
      </c>
      <c r="O50" s="149">
        <f t="shared" si="48"/>
        <v>829055000</v>
      </c>
      <c r="P50" s="149">
        <f t="shared" ref="P50" si="49">+P46+P48</f>
        <v>829055000</v>
      </c>
      <c r="Q50" s="165">
        <f>+Q46+Q48</f>
        <v>319135666</v>
      </c>
      <c r="R50" s="149">
        <v>313280666</v>
      </c>
      <c r="S50" s="149">
        <v>108467746</v>
      </c>
      <c r="T50" s="149">
        <v>73555746</v>
      </c>
      <c r="U50" s="157">
        <v>73480666</v>
      </c>
      <c r="V50" s="149">
        <v>79423000</v>
      </c>
      <c r="W50" s="149"/>
      <c r="X50" s="149"/>
      <c r="Y50" s="149"/>
      <c r="Z50" s="157"/>
      <c r="AA50" s="149">
        <f t="shared" si="47"/>
        <v>93786000</v>
      </c>
      <c r="AB50" s="149"/>
      <c r="AC50" s="149"/>
      <c r="AD50" s="149"/>
      <c r="AE50" s="157"/>
      <c r="AF50" s="255">
        <v>51630000</v>
      </c>
      <c r="AG50" s="246">
        <v>51630000</v>
      </c>
      <c r="AH50" s="246">
        <v>51630000</v>
      </c>
      <c r="AI50" s="246">
        <v>73480666</v>
      </c>
      <c r="AJ50" s="141">
        <f>AI50/T50</f>
        <v>0.99897927756724814</v>
      </c>
      <c r="AK50" s="141"/>
      <c r="AL50" s="455"/>
      <c r="AM50" s="551"/>
      <c r="AN50" s="551"/>
      <c r="AO50" s="455"/>
      <c r="AP50" s="455"/>
    </row>
    <row r="51" spans="1:42" s="5" customFormat="1" ht="63.75" customHeight="1" x14ac:dyDescent="0.25">
      <c r="A51" s="515"/>
      <c r="B51" s="443">
        <v>8</v>
      </c>
      <c r="C51" s="439" t="s">
        <v>187</v>
      </c>
      <c r="D51" s="436" t="s">
        <v>122</v>
      </c>
      <c r="E51" s="544"/>
      <c r="F51" s="544"/>
      <c r="G51" s="54" t="s">
        <v>9</v>
      </c>
      <c r="H51" s="159">
        <v>100</v>
      </c>
      <c r="I51" s="91">
        <v>100</v>
      </c>
      <c r="J51" s="91">
        <v>100</v>
      </c>
      <c r="K51" s="91">
        <v>100</v>
      </c>
      <c r="L51" s="32">
        <v>100</v>
      </c>
      <c r="M51" s="32">
        <v>100</v>
      </c>
      <c r="N51" s="32">
        <v>100</v>
      </c>
      <c r="O51" s="32">
        <v>100</v>
      </c>
      <c r="P51" s="32">
        <v>100</v>
      </c>
      <c r="Q51" s="174">
        <v>1</v>
      </c>
      <c r="R51" s="175">
        <v>1</v>
      </c>
      <c r="S51" s="175">
        <v>1</v>
      </c>
      <c r="T51" s="175">
        <v>1</v>
      </c>
      <c r="U51" s="32">
        <v>1</v>
      </c>
      <c r="V51" s="32">
        <v>1</v>
      </c>
      <c r="W51" s="32"/>
      <c r="X51" s="32"/>
      <c r="Y51" s="32"/>
      <c r="Z51" s="32"/>
      <c r="AA51" s="32">
        <v>100</v>
      </c>
      <c r="AB51" s="32"/>
      <c r="AC51" s="32"/>
      <c r="AD51" s="32"/>
      <c r="AE51" s="32"/>
      <c r="AF51" s="232">
        <v>1</v>
      </c>
      <c r="AG51" s="241">
        <v>1</v>
      </c>
      <c r="AH51" s="241">
        <v>1</v>
      </c>
      <c r="AI51" s="241">
        <v>1</v>
      </c>
      <c r="AJ51" s="141">
        <f>AI51/T51</f>
        <v>1</v>
      </c>
      <c r="AK51" s="141"/>
      <c r="AL51" s="455" t="s">
        <v>285</v>
      </c>
      <c r="AM51" s="428" t="s">
        <v>123</v>
      </c>
      <c r="AN51" s="428" t="s">
        <v>123</v>
      </c>
      <c r="AO51" s="461" t="s">
        <v>286</v>
      </c>
      <c r="AP51" s="464" t="s">
        <v>287</v>
      </c>
    </row>
    <row r="52" spans="1:42" s="5" customFormat="1" ht="66.75" customHeight="1" x14ac:dyDescent="0.25">
      <c r="A52" s="515"/>
      <c r="B52" s="444"/>
      <c r="C52" s="440"/>
      <c r="D52" s="436"/>
      <c r="E52" s="544"/>
      <c r="F52" s="544"/>
      <c r="G52" s="51" t="s">
        <v>10</v>
      </c>
      <c r="H52" s="162">
        <f>+J52+O52+Q52+V52+AA52</f>
        <v>828073667</v>
      </c>
      <c r="I52" s="150">
        <v>21906667</v>
      </c>
      <c r="J52" s="150">
        <v>21906667</v>
      </c>
      <c r="K52" s="150">
        <v>21906667</v>
      </c>
      <c r="L52" s="149">
        <v>160280000</v>
      </c>
      <c r="M52" s="149">
        <v>160280000</v>
      </c>
      <c r="N52" s="149">
        <v>160280000</v>
      </c>
      <c r="O52" s="149">
        <v>160280000</v>
      </c>
      <c r="P52" s="149">
        <v>160280000</v>
      </c>
      <c r="Q52" s="160">
        <v>245750000</v>
      </c>
      <c r="R52" s="176">
        <v>241640000</v>
      </c>
      <c r="S52" s="176">
        <v>241640000</v>
      </c>
      <c r="T52" s="176">
        <v>249480000</v>
      </c>
      <c r="U52" s="149">
        <v>249480000</v>
      </c>
      <c r="V52" s="149">
        <v>260137000</v>
      </c>
      <c r="W52" s="149"/>
      <c r="X52" s="149"/>
      <c r="Y52" s="149"/>
      <c r="Z52" s="149"/>
      <c r="AA52" s="149">
        <v>140000000</v>
      </c>
      <c r="AB52" s="149"/>
      <c r="AC52" s="149"/>
      <c r="AD52" s="149"/>
      <c r="AE52" s="149"/>
      <c r="AF52" s="210">
        <v>241640000</v>
      </c>
      <c r="AG52" s="242">
        <v>241640000</v>
      </c>
      <c r="AH52" s="242">
        <v>241640000</v>
      </c>
      <c r="AI52" s="242">
        <v>249480000</v>
      </c>
      <c r="AJ52" s="141">
        <f>AI52/T52</f>
        <v>1</v>
      </c>
      <c r="AK52" s="141">
        <f>+(K52+P52+AI52)/H52</f>
        <v>0.52129017526166543</v>
      </c>
      <c r="AL52" s="455"/>
      <c r="AM52" s="457"/>
      <c r="AN52" s="457"/>
      <c r="AO52" s="462"/>
      <c r="AP52" s="465"/>
    </row>
    <row r="53" spans="1:42" s="5" customFormat="1" ht="53.25" customHeight="1" x14ac:dyDescent="0.25">
      <c r="A53" s="515"/>
      <c r="B53" s="444"/>
      <c r="C53" s="440"/>
      <c r="D53" s="436"/>
      <c r="E53" s="544"/>
      <c r="F53" s="544"/>
      <c r="G53" s="51" t="s">
        <v>11</v>
      </c>
      <c r="H53" s="154"/>
      <c r="I53" s="196"/>
      <c r="J53" s="196"/>
      <c r="K53" s="196"/>
      <c r="L53" s="154"/>
      <c r="M53" s="154"/>
      <c r="N53" s="154"/>
      <c r="O53" s="154"/>
      <c r="P53" s="154"/>
      <c r="Q53" s="175"/>
      <c r="R53" s="175"/>
      <c r="S53" s="175"/>
      <c r="T53" s="175"/>
      <c r="U53" s="175"/>
      <c r="V53" s="175"/>
      <c r="W53" s="175"/>
      <c r="X53" s="175"/>
      <c r="Y53" s="175"/>
      <c r="Z53" s="175"/>
      <c r="AA53" s="175"/>
      <c r="AB53" s="175"/>
      <c r="AC53" s="175"/>
      <c r="AD53" s="175"/>
      <c r="AE53" s="175"/>
      <c r="AF53" s="212"/>
      <c r="AG53" s="248"/>
      <c r="AH53" s="248"/>
      <c r="AI53" s="248"/>
      <c r="AJ53" s="142"/>
      <c r="AK53" s="143"/>
      <c r="AL53" s="455"/>
      <c r="AM53" s="457"/>
      <c r="AN53" s="457"/>
      <c r="AO53" s="462"/>
      <c r="AP53" s="465"/>
    </row>
    <row r="54" spans="1:42" s="5" customFormat="1" ht="62.25" customHeight="1" x14ac:dyDescent="0.25">
      <c r="A54" s="515"/>
      <c r="B54" s="444"/>
      <c r="C54" s="440"/>
      <c r="D54" s="436"/>
      <c r="E54" s="544"/>
      <c r="F54" s="544"/>
      <c r="G54" s="51" t="s">
        <v>12</v>
      </c>
      <c r="H54" s="154"/>
      <c r="I54" s="196"/>
      <c r="J54" s="196"/>
      <c r="K54" s="196"/>
      <c r="L54" s="168"/>
      <c r="M54" s="168"/>
      <c r="N54" s="168"/>
      <c r="O54" s="168"/>
      <c r="P54" s="168"/>
      <c r="Q54" s="202">
        <v>15668666</v>
      </c>
      <c r="R54" s="154">
        <v>15668666</v>
      </c>
      <c r="S54" s="154">
        <v>15668666</v>
      </c>
      <c r="T54" s="154">
        <v>15668666</v>
      </c>
      <c r="U54" s="154">
        <v>15668666</v>
      </c>
      <c r="V54" s="154"/>
      <c r="W54" s="154"/>
      <c r="X54" s="154"/>
      <c r="Y54" s="154"/>
      <c r="Z54" s="154"/>
      <c r="AA54" s="154"/>
      <c r="AB54" s="154"/>
      <c r="AC54" s="154"/>
      <c r="AD54" s="154"/>
      <c r="AE54" s="154"/>
      <c r="AF54" s="215">
        <v>15668666</v>
      </c>
      <c r="AG54" s="242">
        <v>15668666</v>
      </c>
      <c r="AH54" s="242">
        <v>15668666</v>
      </c>
      <c r="AI54" s="242">
        <v>15668666</v>
      </c>
      <c r="AJ54" s="143"/>
      <c r="AK54" s="141"/>
      <c r="AL54" s="455"/>
      <c r="AM54" s="457"/>
      <c r="AN54" s="457"/>
      <c r="AO54" s="462"/>
      <c r="AP54" s="465"/>
    </row>
    <row r="55" spans="1:42" s="5" customFormat="1" ht="54.75" customHeight="1" x14ac:dyDescent="0.25">
      <c r="A55" s="515"/>
      <c r="B55" s="444"/>
      <c r="C55" s="440"/>
      <c r="D55" s="436"/>
      <c r="E55" s="544"/>
      <c r="F55" s="544"/>
      <c r="G55" s="51" t="s">
        <v>13</v>
      </c>
      <c r="H55" s="103">
        <f t="shared" ref="H55:L56" si="50">+H51+H53</f>
        <v>100</v>
      </c>
      <c r="I55" s="103">
        <f t="shared" si="50"/>
        <v>100</v>
      </c>
      <c r="J55" s="103">
        <f t="shared" si="50"/>
        <v>100</v>
      </c>
      <c r="K55" s="103">
        <f t="shared" si="50"/>
        <v>100</v>
      </c>
      <c r="L55" s="103">
        <f t="shared" si="50"/>
        <v>100</v>
      </c>
      <c r="M55" s="103">
        <f t="shared" ref="M55:O55" si="51">+M51+M53</f>
        <v>100</v>
      </c>
      <c r="N55" s="103">
        <f t="shared" si="51"/>
        <v>100</v>
      </c>
      <c r="O55" s="103">
        <f t="shared" si="51"/>
        <v>100</v>
      </c>
      <c r="P55" s="103">
        <f t="shared" ref="P55" si="52">+P51+P53</f>
        <v>100</v>
      </c>
      <c r="Q55" s="177">
        <v>1</v>
      </c>
      <c r="R55" s="103">
        <v>1</v>
      </c>
      <c r="S55" s="103">
        <v>1</v>
      </c>
      <c r="T55" s="103">
        <v>1</v>
      </c>
      <c r="U55" s="37">
        <v>1</v>
      </c>
      <c r="V55" s="103">
        <v>1</v>
      </c>
      <c r="W55" s="103"/>
      <c r="X55" s="103"/>
      <c r="Y55" s="103"/>
      <c r="Z55" s="37"/>
      <c r="AA55" s="103">
        <f t="shared" ref="AA55:AA56" si="53">+AA51+AA53</f>
        <v>100</v>
      </c>
      <c r="AB55" s="103"/>
      <c r="AC55" s="103"/>
      <c r="AD55" s="103"/>
      <c r="AE55" s="37"/>
      <c r="AF55" s="256">
        <f>+AF51</f>
        <v>1</v>
      </c>
      <c r="AG55" s="142">
        <v>1</v>
      </c>
      <c r="AH55" s="142">
        <v>1</v>
      </c>
      <c r="AI55" s="142">
        <v>1</v>
      </c>
      <c r="AJ55" s="141">
        <f>AI55/T55</f>
        <v>1</v>
      </c>
      <c r="AK55" s="147"/>
      <c r="AL55" s="455"/>
      <c r="AM55" s="457"/>
      <c r="AN55" s="457"/>
      <c r="AO55" s="462"/>
      <c r="AP55" s="465"/>
    </row>
    <row r="56" spans="1:42" s="5" customFormat="1" ht="63.75" customHeight="1" thickBot="1" x14ac:dyDescent="0.3">
      <c r="A56" s="515"/>
      <c r="B56" s="445"/>
      <c r="C56" s="446"/>
      <c r="D56" s="436"/>
      <c r="E56" s="544"/>
      <c r="F56" s="544"/>
      <c r="G56" s="52" t="s">
        <v>14</v>
      </c>
      <c r="H56" s="149">
        <f t="shared" si="50"/>
        <v>828073667</v>
      </c>
      <c r="I56" s="150">
        <f t="shared" si="50"/>
        <v>21906667</v>
      </c>
      <c r="J56" s="150">
        <f t="shared" si="50"/>
        <v>21906667</v>
      </c>
      <c r="K56" s="150">
        <f t="shared" si="50"/>
        <v>21906667</v>
      </c>
      <c r="L56" s="149">
        <f t="shared" si="50"/>
        <v>160280000</v>
      </c>
      <c r="M56" s="149">
        <f t="shared" ref="M56:O56" si="54">+M52+M54</f>
        <v>160280000</v>
      </c>
      <c r="N56" s="149">
        <f t="shared" si="54"/>
        <v>160280000</v>
      </c>
      <c r="O56" s="149">
        <f t="shared" si="54"/>
        <v>160280000</v>
      </c>
      <c r="P56" s="149">
        <f t="shared" ref="P56:Q56" si="55">+P52+P54</f>
        <v>160280000</v>
      </c>
      <c r="Q56" s="165">
        <f t="shared" si="55"/>
        <v>261418666</v>
      </c>
      <c r="R56" s="149">
        <v>257308666</v>
      </c>
      <c r="S56" s="149">
        <v>257308666</v>
      </c>
      <c r="T56" s="149">
        <v>265148666</v>
      </c>
      <c r="U56" s="157">
        <v>265148666</v>
      </c>
      <c r="V56" s="149">
        <v>260137000</v>
      </c>
      <c r="W56" s="149"/>
      <c r="X56" s="149"/>
      <c r="Y56" s="149"/>
      <c r="Z56" s="157"/>
      <c r="AA56" s="149">
        <f t="shared" si="53"/>
        <v>140000000</v>
      </c>
      <c r="AB56" s="149"/>
      <c r="AC56" s="149"/>
      <c r="AD56" s="149"/>
      <c r="AE56" s="157"/>
      <c r="AF56" s="238">
        <f t="shared" ref="AF56" si="56">+AF52+AF54</f>
        <v>257308666</v>
      </c>
      <c r="AG56" s="246">
        <v>257308666</v>
      </c>
      <c r="AH56" s="246">
        <v>257308666</v>
      </c>
      <c r="AI56" s="246">
        <v>265148666</v>
      </c>
      <c r="AJ56" s="141">
        <f>AI56/T56</f>
        <v>1</v>
      </c>
      <c r="AK56" s="141"/>
      <c r="AL56" s="456"/>
      <c r="AM56" s="458"/>
      <c r="AN56" s="458"/>
      <c r="AO56" s="463"/>
      <c r="AP56" s="466"/>
    </row>
    <row r="57" spans="1:42" s="5" customFormat="1" ht="63.75" customHeight="1" x14ac:dyDescent="0.25">
      <c r="A57" s="515"/>
      <c r="B57" s="443">
        <v>9</v>
      </c>
      <c r="C57" s="439" t="s">
        <v>188</v>
      </c>
      <c r="D57" s="436" t="s">
        <v>131</v>
      </c>
      <c r="E57" s="544"/>
      <c r="F57" s="544"/>
      <c r="G57" s="54" t="s">
        <v>9</v>
      </c>
      <c r="H57" s="159">
        <v>2500</v>
      </c>
      <c r="I57" s="91">
        <v>366</v>
      </c>
      <c r="J57" s="91">
        <v>366</v>
      </c>
      <c r="K57" s="91">
        <v>366</v>
      </c>
      <c r="L57" s="32">
        <v>950</v>
      </c>
      <c r="M57" s="32">
        <v>950</v>
      </c>
      <c r="N57" s="32">
        <v>950</v>
      </c>
      <c r="O57" s="32">
        <v>950</v>
      </c>
      <c r="P57" s="175">
        <v>941</v>
      </c>
      <c r="Q57" s="178">
        <v>1550</v>
      </c>
      <c r="R57" s="175">
        <v>1550</v>
      </c>
      <c r="S57" s="175">
        <v>1550</v>
      </c>
      <c r="T57" s="175">
        <v>1550</v>
      </c>
      <c r="U57" s="32">
        <v>1367</v>
      </c>
      <c r="V57" s="32">
        <v>2100</v>
      </c>
      <c r="W57" s="32"/>
      <c r="X57" s="32"/>
      <c r="Y57" s="32"/>
      <c r="Z57" s="32"/>
      <c r="AA57" s="32">
        <v>2500</v>
      </c>
      <c r="AB57" s="32"/>
      <c r="AC57" s="32"/>
      <c r="AD57" s="32"/>
      <c r="AE57" s="32"/>
      <c r="AF57" s="257">
        <v>941</v>
      </c>
      <c r="AG57" s="241">
        <v>1204</v>
      </c>
      <c r="AH57" s="241">
        <v>1204</v>
      </c>
      <c r="AI57" s="241">
        <v>1367</v>
      </c>
      <c r="AJ57" s="141">
        <f>AI57/T57</f>
        <v>0.88193548387096776</v>
      </c>
      <c r="AK57" s="141"/>
      <c r="AL57" s="493" t="s">
        <v>288</v>
      </c>
      <c r="AM57" s="442" t="s">
        <v>289</v>
      </c>
      <c r="AN57" s="442" t="s">
        <v>123</v>
      </c>
      <c r="AO57" s="442" t="s">
        <v>189</v>
      </c>
      <c r="AP57" s="442" t="s">
        <v>142</v>
      </c>
    </row>
    <row r="58" spans="1:42" s="5" customFormat="1" ht="66.75" customHeight="1" x14ac:dyDescent="0.25">
      <c r="A58" s="515"/>
      <c r="B58" s="444"/>
      <c r="C58" s="440"/>
      <c r="D58" s="436"/>
      <c r="E58" s="544"/>
      <c r="F58" s="544"/>
      <c r="G58" s="51" t="s">
        <v>10</v>
      </c>
      <c r="H58" s="162">
        <f>+J58+O58+Q58+V58+AA58</f>
        <v>3409078060</v>
      </c>
      <c r="I58" s="150">
        <v>399000000</v>
      </c>
      <c r="J58" s="150">
        <v>399000000</v>
      </c>
      <c r="K58" s="150">
        <v>393582666</v>
      </c>
      <c r="L58" s="149">
        <v>728062060</v>
      </c>
      <c r="M58" s="149">
        <v>728062060</v>
      </c>
      <c r="N58" s="149">
        <v>728062060</v>
      </c>
      <c r="O58" s="149">
        <v>728062060</v>
      </c>
      <c r="P58" s="175">
        <v>724208000</v>
      </c>
      <c r="Q58" s="179">
        <v>666920000</v>
      </c>
      <c r="R58" s="176">
        <v>696920000</v>
      </c>
      <c r="S58" s="176">
        <v>696920000</v>
      </c>
      <c r="T58" s="176">
        <v>656695000</v>
      </c>
      <c r="U58" s="149">
        <v>653325000</v>
      </c>
      <c r="V58" s="149">
        <v>1045096000</v>
      </c>
      <c r="W58" s="149"/>
      <c r="X58" s="149"/>
      <c r="Y58" s="149"/>
      <c r="Z58" s="149"/>
      <c r="AA58" s="149">
        <v>570000000</v>
      </c>
      <c r="AB58" s="149"/>
      <c r="AC58" s="149"/>
      <c r="AD58" s="149"/>
      <c r="AE58" s="149"/>
      <c r="AF58" s="223">
        <v>397120000</v>
      </c>
      <c r="AG58" s="242">
        <v>443215000</v>
      </c>
      <c r="AH58" s="242">
        <v>599610000</v>
      </c>
      <c r="AI58" s="242">
        <v>653325000</v>
      </c>
      <c r="AJ58" s="141">
        <f>AI58/T58</f>
        <v>0.99486824172561084</v>
      </c>
      <c r="AK58" s="141">
        <f>+(K58+P58+AI58)/H58</f>
        <v>0.5195292201669327</v>
      </c>
      <c r="AL58" s="493"/>
      <c r="AM58" s="442"/>
      <c r="AN58" s="442"/>
      <c r="AO58" s="442"/>
      <c r="AP58" s="442"/>
    </row>
    <row r="59" spans="1:42" s="5" customFormat="1" ht="53.25" customHeight="1" x14ac:dyDescent="0.25">
      <c r="A59" s="515"/>
      <c r="B59" s="444"/>
      <c r="C59" s="440"/>
      <c r="D59" s="436"/>
      <c r="E59" s="544"/>
      <c r="F59" s="544"/>
      <c r="G59" s="51" t="s">
        <v>11</v>
      </c>
      <c r="H59" s="154"/>
      <c r="I59" s="196"/>
      <c r="J59" s="196"/>
      <c r="K59" s="196"/>
      <c r="L59" s="154"/>
      <c r="M59" s="154"/>
      <c r="N59" s="154"/>
      <c r="O59" s="154"/>
      <c r="P59" s="167"/>
      <c r="Q59" s="175"/>
      <c r="R59" s="154"/>
      <c r="S59" s="154"/>
      <c r="T59" s="154"/>
      <c r="U59" s="154"/>
      <c r="V59" s="154"/>
      <c r="W59" s="154"/>
      <c r="X59" s="154"/>
      <c r="Y59" s="154"/>
      <c r="Z59" s="154"/>
      <c r="AA59" s="154"/>
      <c r="AB59" s="154"/>
      <c r="AC59" s="154"/>
      <c r="AD59" s="154"/>
      <c r="AE59" s="154"/>
      <c r="AF59" s="212"/>
      <c r="AG59" s="243"/>
      <c r="AH59" s="243"/>
      <c r="AI59" s="243"/>
      <c r="AJ59" s="142"/>
      <c r="AK59" s="143"/>
      <c r="AL59" s="493"/>
      <c r="AM59" s="442"/>
      <c r="AN59" s="442"/>
      <c r="AO59" s="442"/>
      <c r="AP59" s="442"/>
    </row>
    <row r="60" spans="1:42" s="5" customFormat="1" ht="62.25" customHeight="1" x14ac:dyDescent="0.25">
      <c r="A60" s="515"/>
      <c r="B60" s="444"/>
      <c r="C60" s="440"/>
      <c r="D60" s="436"/>
      <c r="E60" s="544"/>
      <c r="F60" s="544"/>
      <c r="G60" s="51" t="s">
        <v>12</v>
      </c>
      <c r="H60" s="154"/>
      <c r="I60" s="196"/>
      <c r="J60" s="196"/>
      <c r="K60" s="196"/>
      <c r="L60" s="168">
        <v>46095761</v>
      </c>
      <c r="M60" s="168">
        <v>46095761</v>
      </c>
      <c r="N60" s="168">
        <v>46095761</v>
      </c>
      <c r="O60" s="168">
        <v>46095761</v>
      </c>
      <c r="P60" s="180">
        <v>35945761</v>
      </c>
      <c r="Q60" s="202">
        <v>131987336</v>
      </c>
      <c r="R60" s="154">
        <v>129736670</v>
      </c>
      <c r="S60" s="154">
        <v>129736670</v>
      </c>
      <c r="T60" s="154">
        <v>129736670</v>
      </c>
      <c r="U60" s="154">
        <v>129736670</v>
      </c>
      <c r="V60" s="154"/>
      <c r="W60" s="154"/>
      <c r="X60" s="154"/>
      <c r="Y60" s="154"/>
      <c r="Z60" s="154"/>
      <c r="AA60" s="154"/>
      <c r="AB60" s="154"/>
      <c r="AC60" s="154"/>
      <c r="AD60" s="154"/>
      <c r="AE60" s="154"/>
      <c r="AF60" s="227">
        <v>83212336</v>
      </c>
      <c r="AG60" s="242">
        <v>125909327</v>
      </c>
      <c r="AH60" s="242">
        <v>128693905</v>
      </c>
      <c r="AI60" s="242">
        <v>129736670</v>
      </c>
      <c r="AJ60" s="143"/>
      <c r="AK60" s="141"/>
      <c r="AL60" s="493"/>
      <c r="AM60" s="442"/>
      <c r="AN60" s="442"/>
      <c r="AO60" s="442"/>
      <c r="AP60" s="442"/>
    </row>
    <row r="61" spans="1:42" s="5" customFormat="1" ht="54.75" customHeight="1" x14ac:dyDescent="0.25">
      <c r="A61" s="515"/>
      <c r="B61" s="444"/>
      <c r="C61" s="440"/>
      <c r="D61" s="436"/>
      <c r="E61" s="544"/>
      <c r="F61" s="544"/>
      <c r="G61" s="51" t="s">
        <v>13</v>
      </c>
      <c r="H61" s="103">
        <f t="shared" ref="H61:L62" si="57">+H57+H59</f>
        <v>2500</v>
      </c>
      <c r="I61" s="103">
        <f t="shared" si="57"/>
        <v>366</v>
      </c>
      <c r="J61" s="103">
        <f t="shared" si="57"/>
        <v>366</v>
      </c>
      <c r="K61" s="103">
        <f t="shared" si="57"/>
        <v>366</v>
      </c>
      <c r="L61" s="103">
        <f t="shared" si="57"/>
        <v>950</v>
      </c>
      <c r="M61" s="103">
        <f t="shared" ref="M61:O61" si="58">+M57+M59</f>
        <v>950</v>
      </c>
      <c r="N61" s="103">
        <f t="shared" si="58"/>
        <v>950</v>
      </c>
      <c r="O61" s="103">
        <f t="shared" si="58"/>
        <v>950</v>
      </c>
      <c r="P61" s="154">
        <v>941</v>
      </c>
      <c r="Q61" s="181">
        <f t="shared" ref="Q61:Q62" si="59">+Q57+Q59</f>
        <v>1550</v>
      </c>
      <c r="R61" s="103">
        <v>1550</v>
      </c>
      <c r="S61" s="103">
        <v>1550</v>
      </c>
      <c r="T61" s="103">
        <v>1550</v>
      </c>
      <c r="U61" s="37">
        <v>1367</v>
      </c>
      <c r="V61" s="103">
        <v>2100</v>
      </c>
      <c r="W61" s="103"/>
      <c r="X61" s="103"/>
      <c r="Y61" s="103"/>
      <c r="Z61" s="37"/>
      <c r="AA61" s="103">
        <f t="shared" ref="AA61:AA62" si="60">+AA57+AA59</f>
        <v>2500</v>
      </c>
      <c r="AB61" s="103"/>
      <c r="AC61" s="103"/>
      <c r="AD61" s="103"/>
      <c r="AE61" s="37"/>
      <c r="AF61" s="222">
        <f t="shared" ref="AF61:AF62" si="61">+AF57+AF59</f>
        <v>941</v>
      </c>
      <c r="AG61" s="142">
        <v>1204</v>
      </c>
      <c r="AH61" s="142">
        <v>1204</v>
      </c>
      <c r="AI61" s="142">
        <v>1367</v>
      </c>
      <c r="AJ61" s="141">
        <f>AI61/T61</f>
        <v>0.88193548387096776</v>
      </c>
      <c r="AK61" s="141"/>
      <c r="AL61" s="493"/>
      <c r="AM61" s="442"/>
      <c r="AN61" s="442"/>
      <c r="AO61" s="442"/>
      <c r="AP61" s="442"/>
    </row>
    <row r="62" spans="1:42" s="5" customFormat="1" ht="63.75" customHeight="1" thickBot="1" x14ac:dyDescent="0.3">
      <c r="A62" s="516"/>
      <c r="B62" s="445"/>
      <c r="C62" s="446"/>
      <c r="D62" s="436"/>
      <c r="E62" s="545"/>
      <c r="F62" s="544"/>
      <c r="G62" s="52" t="s">
        <v>14</v>
      </c>
      <c r="H62" s="149">
        <f t="shared" si="57"/>
        <v>3409078060</v>
      </c>
      <c r="I62" s="150">
        <f t="shared" si="57"/>
        <v>399000000</v>
      </c>
      <c r="J62" s="150">
        <f t="shared" si="57"/>
        <v>399000000</v>
      </c>
      <c r="K62" s="150">
        <f t="shared" si="57"/>
        <v>393582666</v>
      </c>
      <c r="L62" s="149">
        <f t="shared" si="57"/>
        <v>774157821</v>
      </c>
      <c r="M62" s="149">
        <f t="shared" ref="M62:O62" si="62">+M58+M60</f>
        <v>774157821</v>
      </c>
      <c r="N62" s="149">
        <f t="shared" si="62"/>
        <v>774157821</v>
      </c>
      <c r="O62" s="149">
        <f t="shared" si="62"/>
        <v>774157821</v>
      </c>
      <c r="P62" s="162">
        <f>+P58+P60</f>
        <v>760153761</v>
      </c>
      <c r="Q62" s="165">
        <f t="shared" si="59"/>
        <v>798907336</v>
      </c>
      <c r="R62" s="149">
        <v>826656670</v>
      </c>
      <c r="S62" s="149">
        <v>826656670</v>
      </c>
      <c r="T62" s="149">
        <v>786431670</v>
      </c>
      <c r="U62" s="157">
        <v>783061670</v>
      </c>
      <c r="V62" s="149">
        <v>1045096000</v>
      </c>
      <c r="W62" s="149"/>
      <c r="X62" s="149"/>
      <c r="Y62" s="149"/>
      <c r="Z62" s="157"/>
      <c r="AA62" s="149">
        <f t="shared" si="60"/>
        <v>570000000</v>
      </c>
      <c r="AB62" s="149"/>
      <c r="AC62" s="149"/>
      <c r="AD62" s="149"/>
      <c r="AE62" s="157"/>
      <c r="AF62" s="238">
        <f t="shared" si="61"/>
        <v>480332336</v>
      </c>
      <c r="AG62" s="246">
        <v>569124327</v>
      </c>
      <c r="AH62" s="246">
        <v>728303905</v>
      </c>
      <c r="AI62" s="246">
        <v>783061670</v>
      </c>
      <c r="AJ62" s="141">
        <f>AI62/T62</f>
        <v>0.99571482160681546</v>
      </c>
      <c r="AK62" s="141"/>
      <c r="AL62" s="424"/>
      <c r="AM62" s="428"/>
      <c r="AN62" s="428"/>
      <c r="AO62" s="428"/>
      <c r="AP62" s="428"/>
    </row>
    <row r="63" spans="1:42" s="5" customFormat="1" ht="63.75" customHeight="1" x14ac:dyDescent="0.25">
      <c r="A63" s="514" t="s">
        <v>149</v>
      </c>
      <c r="B63" s="443">
        <v>10</v>
      </c>
      <c r="C63" s="439" t="s">
        <v>190</v>
      </c>
      <c r="D63" s="436" t="s">
        <v>131</v>
      </c>
      <c r="E63" s="543" t="s">
        <v>147</v>
      </c>
      <c r="F63" s="544"/>
      <c r="G63" s="54" t="s">
        <v>9</v>
      </c>
      <c r="H63" s="32">
        <v>100</v>
      </c>
      <c r="I63" s="91">
        <v>20</v>
      </c>
      <c r="J63" s="91">
        <v>20</v>
      </c>
      <c r="K63" s="91" t="s">
        <v>172</v>
      </c>
      <c r="L63" s="91">
        <v>62.6</v>
      </c>
      <c r="M63" s="91">
        <v>62.6</v>
      </c>
      <c r="N63" s="91">
        <v>62.6</v>
      </c>
      <c r="O63" s="32">
        <v>62.6</v>
      </c>
      <c r="P63" s="182">
        <v>62.6</v>
      </c>
      <c r="Q63" s="174">
        <v>0.7</v>
      </c>
      <c r="R63" s="32">
        <v>0.7</v>
      </c>
      <c r="S63" s="32">
        <v>0.7</v>
      </c>
      <c r="T63" s="32">
        <v>0.7</v>
      </c>
      <c r="U63" s="32">
        <v>0.7</v>
      </c>
      <c r="V63" s="32">
        <v>0.9</v>
      </c>
      <c r="W63" s="32"/>
      <c r="X63" s="32"/>
      <c r="Y63" s="32"/>
      <c r="Z63" s="32"/>
      <c r="AA63" s="32">
        <v>100</v>
      </c>
      <c r="AB63" s="32"/>
      <c r="AC63" s="32"/>
      <c r="AD63" s="32"/>
      <c r="AE63" s="32"/>
      <c r="AF63" s="232">
        <v>0.6</v>
      </c>
      <c r="AG63" s="145">
        <v>0.63800000000000001</v>
      </c>
      <c r="AH63" s="145">
        <v>0.63800000000000001</v>
      </c>
      <c r="AI63" s="145">
        <v>0.7</v>
      </c>
      <c r="AJ63" s="141">
        <f>AI63/T63</f>
        <v>1</v>
      </c>
      <c r="AK63" s="141"/>
      <c r="AL63" s="538" t="s">
        <v>290</v>
      </c>
      <c r="AM63" s="425" t="s">
        <v>267</v>
      </c>
      <c r="AN63" s="427" t="s">
        <v>123</v>
      </c>
      <c r="AO63" s="522" t="s">
        <v>141</v>
      </c>
      <c r="AP63" s="431" t="s">
        <v>142</v>
      </c>
    </row>
    <row r="64" spans="1:42" s="5" customFormat="1" ht="66.75" customHeight="1" x14ac:dyDescent="0.25">
      <c r="A64" s="515"/>
      <c r="B64" s="444"/>
      <c r="C64" s="440"/>
      <c r="D64" s="436"/>
      <c r="E64" s="544"/>
      <c r="F64" s="544"/>
      <c r="G64" s="51" t="s">
        <v>10</v>
      </c>
      <c r="H64" s="191">
        <f>+J64+O64+Q64+V64+AA64</f>
        <v>395908333</v>
      </c>
      <c r="I64" s="150">
        <v>139733333</v>
      </c>
      <c r="J64" s="150">
        <v>139733333</v>
      </c>
      <c r="K64" s="150">
        <v>139733333</v>
      </c>
      <c r="L64" s="149">
        <v>70330000</v>
      </c>
      <c r="M64" s="149">
        <v>70330000</v>
      </c>
      <c r="N64" s="149">
        <v>70330000</v>
      </c>
      <c r="O64" s="205">
        <v>70330000</v>
      </c>
      <c r="P64" s="152">
        <v>62215000</v>
      </c>
      <c r="Q64" s="160">
        <v>56805000</v>
      </c>
      <c r="R64" s="149">
        <v>43210000</v>
      </c>
      <c r="S64" s="149">
        <v>43210000</v>
      </c>
      <c r="T64" s="149">
        <v>36910000</v>
      </c>
      <c r="U64" s="149">
        <v>36910000</v>
      </c>
      <c r="V64" s="149">
        <v>59740000</v>
      </c>
      <c r="W64" s="149"/>
      <c r="X64" s="149"/>
      <c r="Y64" s="149"/>
      <c r="Z64" s="149"/>
      <c r="AA64" s="149">
        <v>69300000</v>
      </c>
      <c r="AB64" s="149"/>
      <c r="AC64" s="149"/>
      <c r="AD64" s="149"/>
      <c r="AE64" s="149"/>
      <c r="AF64" s="258">
        <v>5410000</v>
      </c>
      <c r="AG64" s="242">
        <v>5410000</v>
      </c>
      <c r="AH64" s="242">
        <v>36910000</v>
      </c>
      <c r="AI64" s="242">
        <v>36910000</v>
      </c>
      <c r="AJ64" s="141">
        <f>AI64/T64</f>
        <v>1</v>
      </c>
      <c r="AK64" s="141">
        <f>+(K64+P64+AI64)/H64</f>
        <v>0.60331726586820789</v>
      </c>
      <c r="AL64" s="539"/>
      <c r="AM64" s="531"/>
      <c r="AN64" s="442"/>
      <c r="AO64" s="523"/>
      <c r="AP64" s="432"/>
    </row>
    <row r="65" spans="1:42" s="5" customFormat="1" ht="53.25" customHeight="1" x14ac:dyDescent="0.25">
      <c r="A65" s="515"/>
      <c r="B65" s="444"/>
      <c r="C65" s="440"/>
      <c r="D65" s="436"/>
      <c r="E65" s="544"/>
      <c r="F65" s="544"/>
      <c r="G65" s="51" t="s">
        <v>11</v>
      </c>
      <c r="H65" s="154"/>
      <c r="I65" s="196"/>
      <c r="J65" s="196"/>
      <c r="K65" s="196"/>
      <c r="L65" s="154"/>
      <c r="M65" s="154"/>
      <c r="N65" s="154"/>
      <c r="O65" s="183"/>
      <c r="P65" s="184"/>
      <c r="Q65" s="175"/>
      <c r="R65" s="175"/>
      <c r="S65" s="175"/>
      <c r="T65" s="175"/>
      <c r="U65" s="175"/>
      <c r="V65" s="175"/>
      <c r="W65" s="175"/>
      <c r="X65" s="175"/>
      <c r="Y65" s="175"/>
      <c r="Z65" s="175"/>
      <c r="AA65" s="175"/>
      <c r="AB65" s="175"/>
      <c r="AC65" s="175"/>
      <c r="AD65" s="175"/>
      <c r="AE65" s="175"/>
      <c r="AF65" s="244"/>
      <c r="AG65" s="243"/>
      <c r="AH65" s="243"/>
      <c r="AI65" s="243"/>
      <c r="AJ65" s="142"/>
      <c r="AK65" s="143"/>
      <c r="AL65" s="539"/>
      <c r="AM65" s="531"/>
      <c r="AN65" s="442"/>
      <c r="AO65" s="523"/>
      <c r="AP65" s="432"/>
    </row>
    <row r="66" spans="1:42" s="5" customFormat="1" ht="62.25" customHeight="1" x14ac:dyDescent="0.25">
      <c r="A66" s="515"/>
      <c r="B66" s="444"/>
      <c r="C66" s="440"/>
      <c r="D66" s="436"/>
      <c r="E66" s="544"/>
      <c r="F66" s="544"/>
      <c r="G66" s="51" t="s">
        <v>12</v>
      </c>
      <c r="H66" s="154"/>
      <c r="I66" s="196"/>
      <c r="J66" s="196"/>
      <c r="K66" s="196"/>
      <c r="L66" s="200">
        <v>47730000</v>
      </c>
      <c r="M66" s="200">
        <v>47730000</v>
      </c>
      <c r="N66" s="200">
        <v>47730000</v>
      </c>
      <c r="O66" s="160">
        <v>47730000</v>
      </c>
      <c r="P66" s="161">
        <v>47730000</v>
      </c>
      <c r="Q66" s="202">
        <v>18652667</v>
      </c>
      <c r="R66" s="154">
        <v>18652667</v>
      </c>
      <c r="S66" s="154">
        <v>18652667</v>
      </c>
      <c r="T66" s="154">
        <v>18652667</v>
      </c>
      <c r="U66" s="154">
        <v>18652667</v>
      </c>
      <c r="V66" s="154"/>
      <c r="W66" s="154"/>
      <c r="X66" s="154"/>
      <c r="Y66" s="154"/>
      <c r="Z66" s="154"/>
      <c r="AA66" s="154"/>
      <c r="AB66" s="154"/>
      <c r="AC66" s="154"/>
      <c r="AD66" s="154"/>
      <c r="AE66" s="154"/>
      <c r="AF66" s="215">
        <v>16488667</v>
      </c>
      <c r="AG66" s="259">
        <v>16849334</v>
      </c>
      <c r="AH66" s="259">
        <v>18652667</v>
      </c>
      <c r="AI66" s="259">
        <v>18652667</v>
      </c>
      <c r="AJ66" s="143"/>
      <c r="AK66" s="143"/>
      <c r="AL66" s="539"/>
      <c r="AM66" s="531"/>
      <c r="AN66" s="442"/>
      <c r="AO66" s="523"/>
      <c r="AP66" s="432"/>
    </row>
    <row r="67" spans="1:42" s="5" customFormat="1" ht="54.75" customHeight="1" x14ac:dyDescent="0.25">
      <c r="A67" s="515"/>
      <c r="B67" s="444"/>
      <c r="C67" s="440"/>
      <c r="D67" s="436"/>
      <c r="E67" s="544"/>
      <c r="F67" s="544"/>
      <c r="G67" s="51" t="s">
        <v>13</v>
      </c>
      <c r="H67" s="103">
        <f t="shared" ref="H67:L68" si="63">+H63+H65</f>
        <v>100</v>
      </c>
      <c r="I67" s="103">
        <f t="shared" si="63"/>
        <v>20</v>
      </c>
      <c r="J67" s="103">
        <f t="shared" si="63"/>
        <v>20</v>
      </c>
      <c r="K67" s="103">
        <v>17.399999999999999</v>
      </c>
      <c r="L67" s="103">
        <f t="shared" si="63"/>
        <v>62.6</v>
      </c>
      <c r="M67" s="103">
        <f t="shared" ref="M67:N67" si="64">+M63+M65</f>
        <v>62.6</v>
      </c>
      <c r="N67" s="103">
        <f t="shared" si="64"/>
        <v>62.6</v>
      </c>
      <c r="O67" s="185">
        <f>+O65+O63</f>
        <v>62.6</v>
      </c>
      <c r="P67" s="186">
        <f>+P63+P65</f>
        <v>62.6</v>
      </c>
      <c r="Q67" s="187">
        <f t="shared" ref="Q67:Q68" si="65">+Q63+Q65</f>
        <v>0.7</v>
      </c>
      <c r="R67" s="103">
        <v>0.7</v>
      </c>
      <c r="S67" s="103">
        <v>0.7</v>
      </c>
      <c r="T67" s="103">
        <v>0.7</v>
      </c>
      <c r="U67" s="37">
        <v>0.7</v>
      </c>
      <c r="V67" s="103">
        <v>0.9</v>
      </c>
      <c r="W67" s="103"/>
      <c r="X67" s="103"/>
      <c r="Y67" s="103"/>
      <c r="Z67" s="37"/>
      <c r="AA67" s="103">
        <f t="shared" ref="AA67:AA68" si="66">+AA63+AA65</f>
        <v>100</v>
      </c>
      <c r="AB67" s="103"/>
      <c r="AC67" s="103"/>
      <c r="AD67" s="103"/>
      <c r="AE67" s="37"/>
      <c r="AF67" s="236">
        <f t="shared" ref="AF67:AF68" si="67">+AF63+AF65</f>
        <v>0.6</v>
      </c>
      <c r="AG67" s="142">
        <v>0.63800000000000001</v>
      </c>
      <c r="AH67" s="142">
        <v>0.63800000000000001</v>
      </c>
      <c r="AI67" s="142">
        <v>0.7</v>
      </c>
      <c r="AJ67" s="141">
        <f>AI67/T67</f>
        <v>1</v>
      </c>
      <c r="AK67" s="141"/>
      <c r="AL67" s="539"/>
      <c r="AM67" s="531"/>
      <c r="AN67" s="442"/>
      <c r="AO67" s="523"/>
      <c r="AP67" s="432"/>
    </row>
    <row r="68" spans="1:42" s="5" customFormat="1" ht="63.75" customHeight="1" thickBot="1" x14ac:dyDescent="0.3">
      <c r="A68" s="515"/>
      <c r="B68" s="445"/>
      <c r="C68" s="446"/>
      <c r="D68" s="436"/>
      <c r="E68" s="544"/>
      <c r="F68" s="544"/>
      <c r="G68" s="52" t="s">
        <v>14</v>
      </c>
      <c r="H68" s="149">
        <f t="shared" si="63"/>
        <v>395908333</v>
      </c>
      <c r="I68" s="150">
        <v>19733333</v>
      </c>
      <c r="J68" s="150">
        <v>19733333</v>
      </c>
      <c r="K68" s="150">
        <v>19733333</v>
      </c>
      <c r="L68" s="149">
        <f t="shared" si="63"/>
        <v>118060000</v>
      </c>
      <c r="M68" s="149">
        <f t="shared" ref="M68:N68" si="68">+M64+M66</f>
        <v>118060000</v>
      </c>
      <c r="N68" s="149">
        <f t="shared" si="68"/>
        <v>118060000</v>
      </c>
      <c r="O68" s="171">
        <f>+O64+O66</f>
        <v>118060000</v>
      </c>
      <c r="P68" s="171">
        <f>+P64+P66</f>
        <v>109945000</v>
      </c>
      <c r="Q68" s="171">
        <f t="shared" si="65"/>
        <v>75457667</v>
      </c>
      <c r="R68" s="149">
        <v>61862667</v>
      </c>
      <c r="S68" s="149">
        <v>61862667</v>
      </c>
      <c r="T68" s="149">
        <v>55562667</v>
      </c>
      <c r="U68" s="157">
        <v>55562667</v>
      </c>
      <c r="V68" s="149">
        <v>59740000</v>
      </c>
      <c r="W68" s="149"/>
      <c r="X68" s="149"/>
      <c r="Y68" s="149"/>
      <c r="Z68" s="157"/>
      <c r="AA68" s="149">
        <f t="shared" si="66"/>
        <v>69300000</v>
      </c>
      <c r="AB68" s="149"/>
      <c r="AC68" s="149"/>
      <c r="AD68" s="149"/>
      <c r="AE68" s="157"/>
      <c r="AF68" s="238">
        <f t="shared" si="67"/>
        <v>21898667</v>
      </c>
      <c r="AG68" s="260">
        <v>22259334</v>
      </c>
      <c r="AH68" s="260">
        <v>55562667</v>
      </c>
      <c r="AI68" s="260">
        <v>55562667</v>
      </c>
      <c r="AJ68" s="141">
        <f>AI68/T68</f>
        <v>1</v>
      </c>
      <c r="AK68" s="141"/>
      <c r="AL68" s="540"/>
      <c r="AM68" s="426"/>
      <c r="AN68" s="428"/>
      <c r="AO68" s="541"/>
      <c r="AP68" s="542"/>
    </row>
    <row r="69" spans="1:42" s="5" customFormat="1" ht="63.75" customHeight="1" x14ac:dyDescent="0.25">
      <c r="A69" s="515"/>
      <c r="B69" s="443">
        <v>13</v>
      </c>
      <c r="C69" s="439" t="s">
        <v>191</v>
      </c>
      <c r="D69" s="436" t="s">
        <v>131</v>
      </c>
      <c r="E69" s="544"/>
      <c r="F69" s="544"/>
      <c r="G69" s="54" t="s">
        <v>9</v>
      </c>
      <c r="H69" s="32">
        <v>100</v>
      </c>
      <c r="I69" s="91">
        <v>0</v>
      </c>
      <c r="J69" s="91">
        <v>0</v>
      </c>
      <c r="K69" s="91">
        <v>0</v>
      </c>
      <c r="L69" s="32">
        <v>40</v>
      </c>
      <c r="M69" s="32">
        <v>40</v>
      </c>
      <c r="N69" s="32">
        <v>40</v>
      </c>
      <c r="O69" s="32">
        <v>40</v>
      </c>
      <c r="P69" s="32">
        <v>10</v>
      </c>
      <c r="Q69" s="170">
        <v>45</v>
      </c>
      <c r="R69" s="32">
        <v>45</v>
      </c>
      <c r="S69" s="32">
        <v>45</v>
      </c>
      <c r="T69" s="32">
        <v>45</v>
      </c>
      <c r="U69" s="32">
        <v>23.5</v>
      </c>
      <c r="V69" s="32">
        <v>0</v>
      </c>
      <c r="W69" s="32"/>
      <c r="X69" s="32"/>
      <c r="Y69" s="32"/>
      <c r="Z69" s="32"/>
      <c r="AA69" s="32">
        <v>100</v>
      </c>
      <c r="AB69" s="32"/>
      <c r="AC69" s="32"/>
      <c r="AD69" s="32"/>
      <c r="AE69" s="32"/>
      <c r="AF69" s="209">
        <v>10</v>
      </c>
      <c r="AG69" s="145">
        <v>23.5</v>
      </c>
      <c r="AH69" s="145">
        <v>23.5</v>
      </c>
      <c r="AI69" s="145">
        <v>23.5</v>
      </c>
      <c r="AJ69" s="141">
        <f>AI69/T69</f>
        <v>0.52222222222222225</v>
      </c>
      <c r="AK69" s="141"/>
      <c r="AL69" s="425" t="s">
        <v>291</v>
      </c>
      <c r="AM69" s="427" t="s">
        <v>292</v>
      </c>
      <c r="AN69" s="528" t="s">
        <v>174</v>
      </c>
      <c r="AO69" s="425" t="s">
        <v>192</v>
      </c>
      <c r="AP69" s="427" t="s">
        <v>142</v>
      </c>
    </row>
    <row r="70" spans="1:42" s="5" customFormat="1" ht="66.75" customHeight="1" x14ac:dyDescent="0.25">
      <c r="A70" s="515"/>
      <c r="B70" s="444"/>
      <c r="C70" s="440"/>
      <c r="D70" s="436"/>
      <c r="E70" s="544"/>
      <c r="F70" s="544"/>
      <c r="G70" s="51" t="s">
        <v>10</v>
      </c>
      <c r="H70" s="191">
        <f>+J70+O70+Q70+V70+AA70</f>
        <v>232300000</v>
      </c>
      <c r="I70" s="150">
        <v>0</v>
      </c>
      <c r="J70" s="150">
        <v>0</v>
      </c>
      <c r="K70" s="150">
        <v>0</v>
      </c>
      <c r="L70" s="149">
        <v>63000000</v>
      </c>
      <c r="M70" s="149">
        <v>63000000</v>
      </c>
      <c r="N70" s="149">
        <v>63000000</v>
      </c>
      <c r="O70" s="149">
        <v>63000000</v>
      </c>
      <c r="P70" s="205">
        <v>63000000</v>
      </c>
      <c r="Q70" s="160">
        <v>69300000</v>
      </c>
      <c r="R70" s="149">
        <v>31500000</v>
      </c>
      <c r="S70" s="149">
        <v>31500000</v>
      </c>
      <c r="T70" s="149">
        <v>31500000</v>
      </c>
      <c r="U70" s="149">
        <v>31500000</v>
      </c>
      <c r="V70" s="149">
        <v>0</v>
      </c>
      <c r="W70" s="149"/>
      <c r="X70" s="149"/>
      <c r="Y70" s="149"/>
      <c r="Z70" s="149"/>
      <c r="AA70" s="149">
        <v>100000000</v>
      </c>
      <c r="AB70" s="149"/>
      <c r="AC70" s="149"/>
      <c r="AD70" s="149"/>
      <c r="AE70" s="149"/>
      <c r="AF70" s="261">
        <v>31500000</v>
      </c>
      <c r="AG70" s="242">
        <v>31500000</v>
      </c>
      <c r="AH70" s="242">
        <v>31500000</v>
      </c>
      <c r="AI70" s="242">
        <v>31500000</v>
      </c>
      <c r="AJ70" s="141">
        <f>AI70/T70</f>
        <v>1</v>
      </c>
      <c r="AK70" s="141">
        <f>+(K70+P70+AI70)/H70</f>
        <v>0.40680154972018939</v>
      </c>
      <c r="AL70" s="531"/>
      <c r="AM70" s="442"/>
      <c r="AN70" s="529"/>
      <c r="AO70" s="531"/>
      <c r="AP70" s="442"/>
    </row>
    <row r="71" spans="1:42" s="5" customFormat="1" ht="53.25" customHeight="1" x14ac:dyDescent="0.25">
      <c r="A71" s="515"/>
      <c r="B71" s="444"/>
      <c r="C71" s="440"/>
      <c r="D71" s="436"/>
      <c r="E71" s="544"/>
      <c r="F71" s="544"/>
      <c r="G71" s="51" t="s">
        <v>11</v>
      </c>
      <c r="H71" s="154"/>
      <c r="I71" s="196"/>
      <c r="J71" s="196"/>
      <c r="K71" s="196"/>
      <c r="L71" s="154"/>
      <c r="M71" s="154"/>
      <c r="N71" s="154"/>
      <c r="O71" s="154"/>
      <c r="P71" s="175"/>
      <c r="Q71" s="175"/>
      <c r="R71" s="175"/>
      <c r="S71" s="175"/>
      <c r="T71" s="175"/>
      <c r="U71" s="175"/>
      <c r="V71" s="175"/>
      <c r="W71" s="175"/>
      <c r="X71" s="175"/>
      <c r="Y71" s="175"/>
      <c r="Z71" s="175"/>
      <c r="AA71" s="175"/>
      <c r="AB71" s="175"/>
      <c r="AC71" s="175"/>
      <c r="AD71" s="175"/>
      <c r="AE71" s="175"/>
      <c r="AF71" s="244"/>
      <c r="AG71" s="248"/>
      <c r="AH71" s="248"/>
      <c r="AI71" s="248"/>
      <c r="AJ71" s="142"/>
      <c r="AK71" s="143"/>
      <c r="AL71" s="531"/>
      <c r="AM71" s="442"/>
      <c r="AN71" s="529"/>
      <c r="AO71" s="531"/>
      <c r="AP71" s="442"/>
    </row>
    <row r="72" spans="1:42" s="5" customFormat="1" ht="62.25" customHeight="1" x14ac:dyDescent="0.25">
      <c r="A72" s="515"/>
      <c r="B72" s="444"/>
      <c r="C72" s="440"/>
      <c r="D72" s="436"/>
      <c r="E72" s="544"/>
      <c r="F72" s="544"/>
      <c r="G72" s="51" t="s">
        <v>12</v>
      </c>
      <c r="H72" s="154"/>
      <c r="I72" s="196"/>
      <c r="J72" s="196"/>
      <c r="K72" s="196"/>
      <c r="L72" s="154"/>
      <c r="M72" s="154"/>
      <c r="N72" s="154"/>
      <c r="O72" s="154"/>
      <c r="P72" s="175"/>
      <c r="Q72" s="202">
        <v>4200000</v>
      </c>
      <c r="R72" s="154">
        <v>4200000</v>
      </c>
      <c r="S72" s="154">
        <v>4200000</v>
      </c>
      <c r="T72" s="154">
        <v>4200000</v>
      </c>
      <c r="U72" s="154">
        <v>4200000</v>
      </c>
      <c r="V72" s="154"/>
      <c r="W72" s="154"/>
      <c r="X72" s="154"/>
      <c r="Y72" s="154"/>
      <c r="Z72" s="154"/>
      <c r="AA72" s="154"/>
      <c r="AB72" s="154"/>
      <c r="AC72" s="154"/>
      <c r="AD72" s="154"/>
      <c r="AE72" s="154"/>
      <c r="AF72" s="215">
        <v>4200000</v>
      </c>
      <c r="AG72" s="262">
        <v>4200000</v>
      </c>
      <c r="AH72" s="262">
        <v>4200000</v>
      </c>
      <c r="AI72" s="262">
        <v>4200000</v>
      </c>
      <c r="AJ72" s="143"/>
      <c r="AK72" s="143"/>
      <c r="AL72" s="531"/>
      <c r="AM72" s="442"/>
      <c r="AN72" s="529"/>
      <c r="AO72" s="531"/>
      <c r="AP72" s="442"/>
    </row>
    <row r="73" spans="1:42" s="5" customFormat="1" ht="54.75" customHeight="1" x14ac:dyDescent="0.25">
      <c r="A73" s="515"/>
      <c r="B73" s="444"/>
      <c r="C73" s="440"/>
      <c r="D73" s="436"/>
      <c r="E73" s="544"/>
      <c r="F73" s="544"/>
      <c r="G73" s="51" t="s">
        <v>13</v>
      </c>
      <c r="H73" s="103">
        <f t="shared" ref="H73:L74" si="69">+H69+H71</f>
        <v>100</v>
      </c>
      <c r="I73" s="103">
        <f t="shared" si="69"/>
        <v>0</v>
      </c>
      <c r="J73" s="103">
        <f t="shared" si="69"/>
        <v>0</v>
      </c>
      <c r="K73" s="103">
        <f t="shared" si="69"/>
        <v>0</v>
      </c>
      <c r="L73" s="103">
        <f t="shared" si="69"/>
        <v>40</v>
      </c>
      <c r="M73" s="103">
        <f t="shared" ref="M73:O73" si="70">+M69+M71</f>
        <v>40</v>
      </c>
      <c r="N73" s="103">
        <f t="shared" si="70"/>
        <v>40</v>
      </c>
      <c r="O73" s="103">
        <f t="shared" si="70"/>
        <v>40</v>
      </c>
      <c r="P73" s="164">
        <v>10</v>
      </c>
      <c r="Q73" s="164">
        <v>45</v>
      </c>
      <c r="R73" s="103">
        <v>45</v>
      </c>
      <c r="S73" s="103">
        <v>45</v>
      </c>
      <c r="T73" s="103">
        <v>45</v>
      </c>
      <c r="U73" s="37">
        <v>23.5</v>
      </c>
      <c r="V73" s="103">
        <v>0</v>
      </c>
      <c r="W73" s="103"/>
      <c r="X73" s="103"/>
      <c r="Y73" s="103"/>
      <c r="Z73" s="37"/>
      <c r="AA73" s="103">
        <f t="shared" ref="AA73:AA74" si="71">+AA69+AA71</f>
        <v>100</v>
      </c>
      <c r="AB73" s="103"/>
      <c r="AC73" s="103"/>
      <c r="AD73" s="103"/>
      <c r="AE73" s="37"/>
      <c r="AF73" s="217">
        <f>+AF69</f>
        <v>10</v>
      </c>
      <c r="AG73" s="142">
        <v>23.5</v>
      </c>
      <c r="AH73" s="142">
        <v>23.5</v>
      </c>
      <c r="AI73" s="142">
        <v>23.5</v>
      </c>
      <c r="AJ73" s="141">
        <f>AI73/T73</f>
        <v>0.52222222222222225</v>
      </c>
      <c r="AK73" s="141"/>
      <c r="AL73" s="531"/>
      <c r="AM73" s="442"/>
      <c r="AN73" s="529"/>
      <c r="AO73" s="531"/>
      <c r="AP73" s="442"/>
    </row>
    <row r="74" spans="1:42" s="5" customFormat="1" ht="63.75" customHeight="1" thickBot="1" x14ac:dyDescent="0.3">
      <c r="A74" s="515"/>
      <c r="B74" s="445"/>
      <c r="C74" s="446"/>
      <c r="D74" s="436"/>
      <c r="E74" s="545"/>
      <c r="F74" s="544"/>
      <c r="G74" s="52" t="s">
        <v>14</v>
      </c>
      <c r="H74" s="149">
        <f t="shared" si="69"/>
        <v>232300000</v>
      </c>
      <c r="I74" s="150">
        <f t="shared" si="69"/>
        <v>0</v>
      </c>
      <c r="J74" s="150">
        <f t="shared" si="69"/>
        <v>0</v>
      </c>
      <c r="K74" s="150">
        <f t="shared" si="69"/>
        <v>0</v>
      </c>
      <c r="L74" s="149">
        <f t="shared" si="69"/>
        <v>63000000</v>
      </c>
      <c r="M74" s="149">
        <f t="shared" ref="M74:O74" si="72">+M70+M72</f>
        <v>63000000</v>
      </c>
      <c r="N74" s="149">
        <f t="shared" si="72"/>
        <v>63000000</v>
      </c>
      <c r="O74" s="149">
        <f t="shared" si="72"/>
        <v>63000000</v>
      </c>
      <c r="P74" s="171">
        <f>+P70+P72</f>
        <v>63000000</v>
      </c>
      <c r="Q74" s="171">
        <f>+Q70+Q72</f>
        <v>73500000</v>
      </c>
      <c r="R74" s="149">
        <v>35700000</v>
      </c>
      <c r="S74" s="149">
        <v>35700000</v>
      </c>
      <c r="T74" s="149">
        <v>35700000</v>
      </c>
      <c r="U74" s="157">
        <v>35700000</v>
      </c>
      <c r="V74" s="149">
        <v>0</v>
      </c>
      <c r="W74" s="149"/>
      <c r="X74" s="149"/>
      <c r="Y74" s="149"/>
      <c r="Z74" s="157"/>
      <c r="AA74" s="149">
        <f t="shared" si="71"/>
        <v>100000000</v>
      </c>
      <c r="AB74" s="149"/>
      <c r="AC74" s="149"/>
      <c r="AD74" s="149"/>
      <c r="AE74" s="157"/>
      <c r="AF74" s="263">
        <f>+AF70+AF72</f>
        <v>35700000</v>
      </c>
      <c r="AG74" s="260">
        <v>35700000</v>
      </c>
      <c r="AH74" s="260">
        <v>35700000</v>
      </c>
      <c r="AI74" s="260">
        <v>35700000</v>
      </c>
      <c r="AJ74" s="141">
        <f>AI74/T74</f>
        <v>1</v>
      </c>
      <c r="AK74" s="141"/>
      <c r="AL74" s="426"/>
      <c r="AM74" s="428"/>
      <c r="AN74" s="530"/>
      <c r="AO74" s="426"/>
      <c r="AP74" s="428"/>
    </row>
    <row r="75" spans="1:42" s="5" customFormat="1" ht="63.75" customHeight="1" x14ac:dyDescent="0.25">
      <c r="A75" s="515"/>
      <c r="B75" s="443">
        <v>11</v>
      </c>
      <c r="C75" s="439" t="s">
        <v>193</v>
      </c>
      <c r="D75" s="436" t="s">
        <v>122</v>
      </c>
      <c r="E75" s="517" t="s">
        <v>148</v>
      </c>
      <c r="F75" s="544"/>
      <c r="G75" s="54" t="s">
        <v>9</v>
      </c>
      <c r="H75" s="32">
        <v>100</v>
      </c>
      <c r="I75" s="91">
        <v>100</v>
      </c>
      <c r="J75" s="91">
        <v>100</v>
      </c>
      <c r="K75" s="91">
        <v>100</v>
      </c>
      <c r="L75" s="32">
        <v>100</v>
      </c>
      <c r="M75" s="32">
        <v>100</v>
      </c>
      <c r="N75" s="32">
        <v>100</v>
      </c>
      <c r="O75" s="189">
        <v>1</v>
      </c>
      <c r="P75" s="190">
        <v>1</v>
      </c>
      <c r="Q75" s="174">
        <v>1</v>
      </c>
      <c r="R75" s="32">
        <v>1</v>
      </c>
      <c r="S75" s="32">
        <v>1</v>
      </c>
      <c r="T75" s="32">
        <v>1</v>
      </c>
      <c r="U75" s="32">
        <v>1</v>
      </c>
      <c r="V75" s="32">
        <v>1</v>
      </c>
      <c r="W75" s="32"/>
      <c r="X75" s="32"/>
      <c r="Y75" s="32"/>
      <c r="Z75" s="32"/>
      <c r="AA75" s="32">
        <v>100</v>
      </c>
      <c r="AB75" s="32"/>
      <c r="AC75" s="32"/>
      <c r="AD75" s="32"/>
      <c r="AE75" s="32"/>
      <c r="AF75" s="264">
        <v>1</v>
      </c>
      <c r="AG75" s="145">
        <v>1</v>
      </c>
      <c r="AH75" s="145">
        <v>1</v>
      </c>
      <c r="AI75" s="145">
        <v>1</v>
      </c>
      <c r="AJ75" s="141">
        <f>AI75/T75</f>
        <v>1</v>
      </c>
      <c r="AK75" s="141"/>
      <c r="AL75" s="427" t="s">
        <v>293</v>
      </c>
      <c r="AM75" s="427" t="s">
        <v>234</v>
      </c>
      <c r="AN75" s="528" t="s">
        <v>218</v>
      </c>
      <c r="AO75" s="425" t="s">
        <v>143</v>
      </c>
      <c r="AP75" s="427" t="s">
        <v>142</v>
      </c>
    </row>
    <row r="76" spans="1:42" s="5" customFormat="1" ht="66.75" customHeight="1" x14ac:dyDescent="0.25">
      <c r="A76" s="515"/>
      <c r="B76" s="444"/>
      <c r="C76" s="440"/>
      <c r="D76" s="436"/>
      <c r="E76" s="436"/>
      <c r="F76" s="544"/>
      <c r="G76" s="51" t="s">
        <v>10</v>
      </c>
      <c r="H76" s="191">
        <f>+J76+O76+Q76+V76+AA76</f>
        <v>1654549152</v>
      </c>
      <c r="I76" s="150">
        <v>133530000</v>
      </c>
      <c r="J76" s="150">
        <v>133530000</v>
      </c>
      <c r="K76" s="150">
        <v>133530000</v>
      </c>
      <c r="L76" s="149">
        <v>382253152</v>
      </c>
      <c r="M76" s="149">
        <v>382253152</v>
      </c>
      <c r="N76" s="149">
        <v>382253152</v>
      </c>
      <c r="O76" s="188">
        <v>382253152</v>
      </c>
      <c r="P76" s="151">
        <v>380350000</v>
      </c>
      <c r="Q76" s="188">
        <v>370469000</v>
      </c>
      <c r="R76" s="149">
        <v>391864000</v>
      </c>
      <c r="S76" s="149">
        <v>691864000</v>
      </c>
      <c r="T76" s="149">
        <v>705520000</v>
      </c>
      <c r="U76" s="149">
        <v>374389800</v>
      </c>
      <c r="V76" s="149">
        <v>537597000</v>
      </c>
      <c r="W76" s="149"/>
      <c r="X76" s="149"/>
      <c r="Y76" s="149"/>
      <c r="Z76" s="149"/>
      <c r="AA76" s="149">
        <v>230700000</v>
      </c>
      <c r="AB76" s="149"/>
      <c r="AC76" s="149"/>
      <c r="AD76" s="149"/>
      <c r="AE76" s="149"/>
      <c r="AF76" s="210">
        <v>206530000</v>
      </c>
      <c r="AG76" s="242">
        <v>206530000</v>
      </c>
      <c r="AH76" s="242">
        <v>296330000</v>
      </c>
      <c r="AI76" s="242">
        <v>374389800</v>
      </c>
      <c r="AJ76" s="141">
        <f>AI76/T76</f>
        <v>0.53065795441660057</v>
      </c>
      <c r="AK76" s="141">
        <f>+(K76+P76+AI76)/H76</f>
        <v>0.536865162891214</v>
      </c>
      <c r="AL76" s="442"/>
      <c r="AM76" s="442"/>
      <c r="AN76" s="529"/>
      <c r="AO76" s="531"/>
      <c r="AP76" s="442"/>
    </row>
    <row r="77" spans="1:42" s="5" customFormat="1" ht="53.25" customHeight="1" x14ac:dyDescent="0.25">
      <c r="A77" s="515"/>
      <c r="B77" s="444"/>
      <c r="C77" s="440"/>
      <c r="D77" s="436"/>
      <c r="E77" s="436"/>
      <c r="F77" s="544"/>
      <c r="G77" s="51" t="s">
        <v>11</v>
      </c>
      <c r="H77" s="154"/>
      <c r="I77" s="196"/>
      <c r="J77" s="196"/>
      <c r="K77" s="196"/>
      <c r="L77" s="154"/>
      <c r="M77" s="154"/>
      <c r="N77" s="154"/>
      <c r="O77" s="175"/>
      <c r="P77" s="197"/>
      <c r="Q77" s="175"/>
      <c r="R77" s="175"/>
      <c r="S77" s="175"/>
      <c r="T77" s="175"/>
      <c r="U77" s="175"/>
      <c r="V77" s="175"/>
      <c r="W77" s="175"/>
      <c r="X77" s="175"/>
      <c r="Y77" s="175"/>
      <c r="Z77" s="175"/>
      <c r="AA77" s="175"/>
      <c r="AB77" s="175"/>
      <c r="AC77" s="175"/>
      <c r="AD77" s="175"/>
      <c r="AE77" s="175"/>
      <c r="AF77" s="212"/>
      <c r="AG77" s="248"/>
      <c r="AH77" s="248"/>
      <c r="AI77" s="248"/>
      <c r="AJ77" s="142"/>
      <c r="AK77" s="143"/>
      <c r="AL77" s="442"/>
      <c r="AM77" s="442"/>
      <c r="AN77" s="529"/>
      <c r="AO77" s="531"/>
      <c r="AP77" s="442"/>
    </row>
    <row r="78" spans="1:42" s="5" customFormat="1" ht="62.25" customHeight="1" x14ac:dyDescent="0.25">
      <c r="A78" s="515"/>
      <c r="B78" s="444"/>
      <c r="C78" s="440"/>
      <c r="D78" s="436"/>
      <c r="E78" s="436"/>
      <c r="F78" s="544"/>
      <c r="G78" s="51" t="s">
        <v>12</v>
      </c>
      <c r="H78" s="154"/>
      <c r="I78" s="196"/>
      <c r="J78" s="196"/>
      <c r="K78" s="196"/>
      <c r="L78" s="200">
        <v>6183333</v>
      </c>
      <c r="M78" s="200">
        <v>6183333</v>
      </c>
      <c r="N78" s="200">
        <v>6183333</v>
      </c>
      <c r="O78" s="188">
        <v>6183333</v>
      </c>
      <c r="P78" s="161">
        <v>6183333</v>
      </c>
      <c r="Q78" s="202">
        <v>64379002</v>
      </c>
      <c r="R78" s="154">
        <v>64379002</v>
      </c>
      <c r="S78" s="154">
        <v>64379002</v>
      </c>
      <c r="T78" s="154">
        <v>64379002</v>
      </c>
      <c r="U78" s="154">
        <v>64379002</v>
      </c>
      <c r="V78" s="154"/>
      <c r="W78" s="154"/>
      <c r="X78" s="154"/>
      <c r="Y78" s="154"/>
      <c r="Z78" s="154"/>
      <c r="AA78" s="154"/>
      <c r="AB78" s="154"/>
      <c r="AC78" s="154"/>
      <c r="AD78" s="154"/>
      <c r="AE78" s="154"/>
      <c r="AF78" s="227">
        <v>50471000</v>
      </c>
      <c r="AG78" s="262">
        <v>62485335</v>
      </c>
      <c r="AH78" s="262">
        <v>64379002</v>
      </c>
      <c r="AI78" s="262">
        <v>64379002</v>
      </c>
      <c r="AJ78" s="143"/>
      <c r="AK78" s="143"/>
      <c r="AL78" s="442"/>
      <c r="AM78" s="442"/>
      <c r="AN78" s="529"/>
      <c r="AO78" s="531"/>
      <c r="AP78" s="442"/>
    </row>
    <row r="79" spans="1:42" s="5" customFormat="1" ht="54.75" customHeight="1" x14ac:dyDescent="0.25">
      <c r="A79" s="515"/>
      <c r="B79" s="444"/>
      <c r="C79" s="440"/>
      <c r="D79" s="436"/>
      <c r="E79" s="436"/>
      <c r="F79" s="544"/>
      <c r="G79" s="51" t="s">
        <v>13</v>
      </c>
      <c r="H79" s="103">
        <f t="shared" ref="H79:L79" si="73">+H75+H77</f>
        <v>100</v>
      </c>
      <c r="I79" s="103">
        <f t="shared" si="73"/>
        <v>100</v>
      </c>
      <c r="J79" s="103">
        <f t="shared" si="73"/>
        <v>100</v>
      </c>
      <c r="K79" s="103">
        <f t="shared" si="73"/>
        <v>100</v>
      </c>
      <c r="L79" s="103">
        <f t="shared" si="73"/>
        <v>100</v>
      </c>
      <c r="M79" s="103">
        <f t="shared" ref="M79:N79" si="74">+M75+M77</f>
        <v>100</v>
      </c>
      <c r="N79" s="103">
        <f t="shared" si="74"/>
        <v>100</v>
      </c>
      <c r="O79" s="189">
        <f t="shared" ref="O79" si="75">+O75</f>
        <v>1</v>
      </c>
      <c r="P79" s="190">
        <f>+P75</f>
        <v>1</v>
      </c>
      <c r="Q79" s="177">
        <v>1</v>
      </c>
      <c r="R79" s="103">
        <v>1</v>
      </c>
      <c r="S79" s="103">
        <v>1</v>
      </c>
      <c r="T79" s="103">
        <v>1</v>
      </c>
      <c r="U79" s="37">
        <v>1</v>
      </c>
      <c r="V79" s="103">
        <v>1</v>
      </c>
      <c r="W79" s="103"/>
      <c r="X79" s="103"/>
      <c r="Y79" s="103"/>
      <c r="Z79" s="37"/>
      <c r="AA79" s="103">
        <f t="shared" ref="AA79:AA80" si="76">+AA75+AA77</f>
        <v>100</v>
      </c>
      <c r="AB79" s="103"/>
      <c r="AC79" s="103"/>
      <c r="AD79" s="103"/>
      <c r="AE79" s="37"/>
      <c r="AF79" s="236">
        <f>+AF75</f>
        <v>1</v>
      </c>
      <c r="AG79" s="142">
        <v>1</v>
      </c>
      <c r="AH79" s="142">
        <v>1</v>
      </c>
      <c r="AI79" s="142">
        <v>1</v>
      </c>
      <c r="AJ79" s="141">
        <f>AI79/T79</f>
        <v>1</v>
      </c>
      <c r="AK79" s="141"/>
      <c r="AL79" s="442"/>
      <c r="AM79" s="442"/>
      <c r="AN79" s="529"/>
      <c r="AO79" s="531"/>
      <c r="AP79" s="442"/>
    </row>
    <row r="80" spans="1:42" s="5" customFormat="1" ht="63.75" customHeight="1" thickBot="1" x14ac:dyDescent="0.3">
      <c r="A80" s="515"/>
      <c r="B80" s="445"/>
      <c r="C80" s="446"/>
      <c r="D80" s="436"/>
      <c r="E80" s="518"/>
      <c r="F80" s="545"/>
      <c r="G80" s="52" t="s">
        <v>14</v>
      </c>
      <c r="H80" s="149">
        <f>+H76+H78</f>
        <v>1654549152</v>
      </c>
      <c r="I80" s="150">
        <f>+I76</f>
        <v>133530000</v>
      </c>
      <c r="J80" s="150">
        <f>+J76</f>
        <v>133530000</v>
      </c>
      <c r="K80" s="150">
        <f>+K76</f>
        <v>133530000</v>
      </c>
      <c r="L80" s="149">
        <f>+L76+L78</f>
        <v>388436485</v>
      </c>
      <c r="M80" s="149">
        <f>+M76+M78</f>
        <v>388436485</v>
      </c>
      <c r="N80" s="149">
        <f>+N76+N78</f>
        <v>388436485</v>
      </c>
      <c r="O80" s="171">
        <f>+O76+O78</f>
        <v>388436485</v>
      </c>
      <c r="P80" s="171">
        <f t="shared" ref="P80:Q80" si="77">+P76+P78</f>
        <v>386533333</v>
      </c>
      <c r="Q80" s="171">
        <f t="shared" si="77"/>
        <v>434848002</v>
      </c>
      <c r="R80" s="149">
        <v>456243002</v>
      </c>
      <c r="S80" s="149">
        <v>756243002</v>
      </c>
      <c r="T80" s="149">
        <v>769899002</v>
      </c>
      <c r="U80" s="157">
        <v>438768802</v>
      </c>
      <c r="V80" s="149">
        <v>537597000</v>
      </c>
      <c r="W80" s="149"/>
      <c r="X80" s="149"/>
      <c r="Y80" s="149"/>
      <c r="Z80" s="157"/>
      <c r="AA80" s="149">
        <f t="shared" si="76"/>
        <v>230700000</v>
      </c>
      <c r="AB80" s="149"/>
      <c r="AC80" s="149"/>
      <c r="AD80" s="149"/>
      <c r="AE80" s="157"/>
      <c r="AF80" s="229">
        <f t="shared" ref="AF80" si="78">+AF76+AF78</f>
        <v>257001000</v>
      </c>
      <c r="AG80" s="260">
        <v>269015335</v>
      </c>
      <c r="AH80" s="260">
        <v>360709002</v>
      </c>
      <c r="AI80" s="260">
        <v>438768802</v>
      </c>
      <c r="AJ80" s="141">
        <f>AI80/T80</f>
        <v>0.56990436519620269</v>
      </c>
      <c r="AK80" s="141"/>
      <c r="AL80" s="428"/>
      <c r="AM80" s="428"/>
      <c r="AN80" s="530"/>
      <c r="AO80" s="426"/>
      <c r="AP80" s="428"/>
    </row>
    <row r="81" spans="1:46" s="5" customFormat="1" ht="63.75" customHeight="1" x14ac:dyDescent="0.25">
      <c r="A81" s="515"/>
      <c r="B81" s="443">
        <v>12</v>
      </c>
      <c r="C81" s="439" t="s">
        <v>194</v>
      </c>
      <c r="D81" s="436" t="s">
        <v>131</v>
      </c>
      <c r="E81" s="517" t="s">
        <v>150</v>
      </c>
      <c r="F81" s="517">
        <v>185</v>
      </c>
      <c r="G81" s="54" t="s">
        <v>9</v>
      </c>
      <c r="H81" s="32">
        <v>4</v>
      </c>
      <c r="I81" s="91">
        <v>0.5</v>
      </c>
      <c r="J81" s="91">
        <v>0.5</v>
      </c>
      <c r="K81" s="91">
        <v>0.47</v>
      </c>
      <c r="L81" s="91">
        <v>1.03</v>
      </c>
      <c r="M81" s="91">
        <v>1.03</v>
      </c>
      <c r="N81" s="91">
        <v>1.03</v>
      </c>
      <c r="O81" s="192">
        <v>1.03</v>
      </c>
      <c r="P81" s="193">
        <v>1.03</v>
      </c>
      <c r="Q81" s="164">
        <v>2</v>
      </c>
      <c r="R81" s="32">
        <v>2</v>
      </c>
      <c r="S81" s="32">
        <v>2</v>
      </c>
      <c r="T81" s="32">
        <v>2</v>
      </c>
      <c r="U81" s="32">
        <v>2</v>
      </c>
      <c r="V81" s="32">
        <v>3</v>
      </c>
      <c r="W81" s="32"/>
      <c r="X81" s="32"/>
      <c r="Y81" s="32"/>
      <c r="Z81" s="32"/>
      <c r="AA81" s="32">
        <v>4</v>
      </c>
      <c r="AB81" s="32"/>
      <c r="AC81" s="32"/>
      <c r="AD81" s="32"/>
      <c r="AE81" s="32"/>
      <c r="AF81" s="265">
        <v>1.25</v>
      </c>
      <c r="AG81" s="145">
        <v>1.51</v>
      </c>
      <c r="AH81" s="145">
        <v>1.78</v>
      </c>
      <c r="AI81" s="145">
        <v>2</v>
      </c>
      <c r="AJ81" s="141">
        <f>AI81/T81</f>
        <v>1</v>
      </c>
      <c r="AK81" s="141"/>
      <c r="AL81" s="519" t="s">
        <v>294</v>
      </c>
      <c r="AM81" s="522" t="s">
        <v>237</v>
      </c>
      <c r="AN81" s="522" t="s">
        <v>237</v>
      </c>
      <c r="AO81" s="532" t="s">
        <v>175</v>
      </c>
      <c r="AP81" s="535" t="s">
        <v>274</v>
      </c>
    </row>
    <row r="82" spans="1:46" s="5" customFormat="1" ht="66.75" customHeight="1" x14ac:dyDescent="0.25">
      <c r="A82" s="515"/>
      <c r="B82" s="444"/>
      <c r="C82" s="440"/>
      <c r="D82" s="436"/>
      <c r="E82" s="436"/>
      <c r="F82" s="436"/>
      <c r="G82" s="51" t="s">
        <v>10</v>
      </c>
      <c r="H82" s="191">
        <f>+J82+O82+Q82+V82+AA82</f>
        <v>597082334</v>
      </c>
      <c r="I82" s="150">
        <v>85072667</v>
      </c>
      <c r="J82" s="150">
        <v>85072667</v>
      </c>
      <c r="K82" s="150">
        <v>85072667</v>
      </c>
      <c r="L82" s="149">
        <v>116066667</v>
      </c>
      <c r="M82" s="149">
        <v>116066667</v>
      </c>
      <c r="N82" s="149">
        <v>116066667</v>
      </c>
      <c r="O82" s="206">
        <v>116066667</v>
      </c>
      <c r="P82" s="152">
        <v>99520000</v>
      </c>
      <c r="Q82" s="160">
        <v>169160000</v>
      </c>
      <c r="R82" s="149">
        <v>169160000</v>
      </c>
      <c r="S82" s="149">
        <v>169160000</v>
      </c>
      <c r="T82" s="149">
        <v>169046667</v>
      </c>
      <c r="U82" s="149">
        <v>169046667</v>
      </c>
      <c r="V82" s="149">
        <v>126783000</v>
      </c>
      <c r="W82" s="149"/>
      <c r="X82" s="149"/>
      <c r="Y82" s="149"/>
      <c r="Z82" s="149"/>
      <c r="AA82" s="149">
        <v>100000000</v>
      </c>
      <c r="AB82" s="149"/>
      <c r="AC82" s="149"/>
      <c r="AD82" s="149"/>
      <c r="AE82" s="149"/>
      <c r="AF82" s="210">
        <v>166780000</v>
      </c>
      <c r="AG82" s="242">
        <v>166780000</v>
      </c>
      <c r="AH82" s="242">
        <v>166780000</v>
      </c>
      <c r="AI82" s="242">
        <v>169046667</v>
      </c>
      <c r="AJ82" s="141">
        <f>AI82/T82</f>
        <v>1</v>
      </c>
      <c r="AK82" s="141">
        <f>+(K82+P82+AI82)/H82</f>
        <v>0.59227901055267196</v>
      </c>
      <c r="AL82" s="520"/>
      <c r="AM82" s="523"/>
      <c r="AN82" s="523"/>
      <c r="AO82" s="533"/>
      <c r="AP82" s="536"/>
    </row>
    <row r="83" spans="1:46" s="5" customFormat="1" ht="53.25" customHeight="1" x14ac:dyDescent="0.25">
      <c r="A83" s="515"/>
      <c r="B83" s="444"/>
      <c r="C83" s="440"/>
      <c r="D83" s="436"/>
      <c r="E83" s="436"/>
      <c r="F83" s="436"/>
      <c r="G83" s="51" t="s">
        <v>11</v>
      </c>
      <c r="H83" s="154"/>
      <c r="I83" s="196"/>
      <c r="J83" s="196"/>
      <c r="K83" s="196"/>
      <c r="L83" s="154"/>
      <c r="M83" s="154"/>
      <c r="N83" s="154"/>
      <c r="O83" s="194">
        <v>0.03</v>
      </c>
      <c r="P83" s="155">
        <v>0.03</v>
      </c>
      <c r="Q83" s="194"/>
      <c r="R83" s="175"/>
      <c r="S83" s="175"/>
      <c r="T83" s="175"/>
      <c r="U83" s="175"/>
      <c r="V83" s="175"/>
      <c r="W83" s="175"/>
      <c r="X83" s="175"/>
      <c r="Y83" s="175"/>
      <c r="Z83" s="175"/>
      <c r="AA83" s="175"/>
      <c r="AB83" s="175"/>
      <c r="AC83" s="175"/>
      <c r="AD83" s="175"/>
      <c r="AE83" s="175"/>
      <c r="AF83" s="266"/>
      <c r="AG83" s="243"/>
      <c r="AH83" s="243"/>
      <c r="AI83" s="243"/>
      <c r="AJ83" s="142"/>
      <c r="AK83" s="143"/>
      <c r="AL83" s="520"/>
      <c r="AM83" s="523"/>
      <c r="AN83" s="523"/>
      <c r="AO83" s="533"/>
      <c r="AP83" s="536"/>
    </row>
    <row r="84" spans="1:46" s="5" customFormat="1" ht="62.25" customHeight="1" x14ac:dyDescent="0.25">
      <c r="A84" s="515"/>
      <c r="B84" s="444"/>
      <c r="C84" s="440"/>
      <c r="D84" s="436"/>
      <c r="E84" s="436"/>
      <c r="F84" s="436"/>
      <c r="G84" s="51" t="s">
        <v>12</v>
      </c>
      <c r="H84" s="154"/>
      <c r="I84" s="196"/>
      <c r="J84" s="196"/>
      <c r="K84" s="196"/>
      <c r="L84" s="200">
        <v>5893334</v>
      </c>
      <c r="M84" s="200">
        <v>5893334</v>
      </c>
      <c r="N84" s="200">
        <v>5893334</v>
      </c>
      <c r="O84" s="195">
        <v>5893334</v>
      </c>
      <c r="P84" s="161">
        <v>5893334</v>
      </c>
      <c r="Q84" s="202">
        <v>14624667</v>
      </c>
      <c r="R84" s="154">
        <v>14624667</v>
      </c>
      <c r="S84" s="154">
        <v>14624667</v>
      </c>
      <c r="T84" s="154">
        <v>14624667</v>
      </c>
      <c r="U84" s="154">
        <v>14624667</v>
      </c>
      <c r="V84" s="154"/>
      <c r="W84" s="154"/>
      <c r="X84" s="154"/>
      <c r="Y84" s="154"/>
      <c r="Z84" s="154"/>
      <c r="AA84" s="154"/>
      <c r="AB84" s="154"/>
      <c r="AC84" s="154"/>
      <c r="AD84" s="154"/>
      <c r="AE84" s="154"/>
      <c r="AF84" s="227">
        <v>14542334</v>
      </c>
      <c r="AG84" s="259">
        <v>14624667</v>
      </c>
      <c r="AH84" s="259">
        <v>14624667</v>
      </c>
      <c r="AI84" s="259">
        <v>14624667</v>
      </c>
      <c r="AJ84" s="143"/>
      <c r="AK84" s="143"/>
      <c r="AL84" s="520"/>
      <c r="AM84" s="523"/>
      <c r="AN84" s="523"/>
      <c r="AO84" s="533"/>
      <c r="AP84" s="536"/>
    </row>
    <row r="85" spans="1:46" s="5" customFormat="1" ht="54.75" customHeight="1" x14ac:dyDescent="0.25">
      <c r="A85" s="515"/>
      <c r="B85" s="444"/>
      <c r="C85" s="440"/>
      <c r="D85" s="436"/>
      <c r="E85" s="436"/>
      <c r="F85" s="436"/>
      <c r="G85" s="51" t="s">
        <v>13</v>
      </c>
      <c r="H85" s="103">
        <f>+H81+H83</f>
        <v>4</v>
      </c>
      <c r="I85" s="103">
        <f t="shared" ref="I85:J85" si="79">+I81</f>
        <v>0.5</v>
      </c>
      <c r="J85" s="103">
        <f t="shared" si="79"/>
        <v>0.5</v>
      </c>
      <c r="K85" s="103">
        <f t="shared" ref="K85:L85" si="80">+K81</f>
        <v>0.47</v>
      </c>
      <c r="L85" s="103">
        <f t="shared" si="80"/>
        <v>1.03</v>
      </c>
      <c r="M85" s="103">
        <f t="shared" ref="M85:N85" si="81">+M81</f>
        <v>1.03</v>
      </c>
      <c r="N85" s="103">
        <f t="shared" si="81"/>
        <v>1.03</v>
      </c>
      <c r="O85" s="185"/>
      <c r="P85" s="184"/>
      <c r="Q85" s="185">
        <f>+Q81</f>
        <v>2</v>
      </c>
      <c r="R85" s="103">
        <v>2</v>
      </c>
      <c r="S85" s="103">
        <v>2</v>
      </c>
      <c r="T85" s="103">
        <v>2</v>
      </c>
      <c r="U85" s="37">
        <v>2</v>
      </c>
      <c r="V85" s="103">
        <v>3</v>
      </c>
      <c r="W85" s="103"/>
      <c r="X85" s="103"/>
      <c r="Y85" s="103"/>
      <c r="Z85" s="37"/>
      <c r="AA85" s="103">
        <f t="shared" ref="AA85:AA86" si="82">+AA81+AA83</f>
        <v>4</v>
      </c>
      <c r="AB85" s="103"/>
      <c r="AC85" s="103"/>
      <c r="AD85" s="103"/>
      <c r="AE85" s="37"/>
      <c r="AF85" s="267">
        <f>+AF81+AF83</f>
        <v>1.25</v>
      </c>
      <c r="AG85" s="142">
        <v>1.51</v>
      </c>
      <c r="AH85" s="142">
        <v>1.78</v>
      </c>
      <c r="AI85" s="142">
        <v>2</v>
      </c>
      <c r="AJ85" s="141">
        <f>AI85/T85</f>
        <v>1</v>
      </c>
      <c r="AK85" s="141"/>
      <c r="AL85" s="520"/>
      <c r="AM85" s="523"/>
      <c r="AN85" s="523"/>
      <c r="AO85" s="533"/>
      <c r="AP85" s="536"/>
    </row>
    <row r="86" spans="1:46" s="5" customFormat="1" ht="63.75" customHeight="1" thickBot="1" x14ac:dyDescent="0.3">
      <c r="A86" s="516"/>
      <c r="B86" s="445"/>
      <c r="C86" s="446"/>
      <c r="D86" s="436"/>
      <c r="E86" s="518"/>
      <c r="F86" s="518"/>
      <c r="G86" s="52" t="s">
        <v>14</v>
      </c>
      <c r="H86" s="149">
        <f>+H82+H84</f>
        <v>597082334</v>
      </c>
      <c r="I86" s="150">
        <f t="shared" ref="I86:J86" si="83">+I82+I84</f>
        <v>85072667</v>
      </c>
      <c r="J86" s="150">
        <f t="shared" si="83"/>
        <v>85072667</v>
      </c>
      <c r="K86" s="150">
        <f t="shared" ref="K86" si="84">+K82+K84</f>
        <v>85072667</v>
      </c>
      <c r="L86" s="149">
        <v>121960001</v>
      </c>
      <c r="M86" s="149">
        <v>121960001</v>
      </c>
      <c r="N86" s="149">
        <v>121960001</v>
      </c>
      <c r="O86" s="188">
        <f>+O82+O84</f>
        <v>121960001</v>
      </c>
      <c r="P86" s="207">
        <f t="shared" ref="P86" si="85">+P82+P84</f>
        <v>105413334</v>
      </c>
      <c r="Q86" s="188">
        <f>+Q82+Q84</f>
        <v>183784667</v>
      </c>
      <c r="R86" s="149">
        <v>183784667</v>
      </c>
      <c r="S86" s="149">
        <v>183784667</v>
      </c>
      <c r="T86" s="149">
        <v>183671334</v>
      </c>
      <c r="U86" s="149">
        <v>183671334</v>
      </c>
      <c r="V86" s="149">
        <v>126783000</v>
      </c>
      <c r="W86" s="149"/>
      <c r="X86" s="149"/>
      <c r="Y86" s="149"/>
      <c r="Z86" s="149"/>
      <c r="AA86" s="149">
        <f t="shared" si="82"/>
        <v>100000000</v>
      </c>
      <c r="AB86" s="149"/>
      <c r="AC86" s="149"/>
      <c r="AD86" s="149"/>
      <c r="AE86" s="149"/>
      <c r="AF86" s="223">
        <f>+AF82+AF84</f>
        <v>181322334</v>
      </c>
      <c r="AG86" s="242">
        <v>181404667</v>
      </c>
      <c r="AH86" s="242">
        <v>181404667</v>
      </c>
      <c r="AI86" s="242">
        <v>183671334</v>
      </c>
      <c r="AJ86" s="141">
        <f>AI86/T86</f>
        <v>1</v>
      </c>
      <c r="AK86" s="141"/>
      <c r="AL86" s="521"/>
      <c r="AM86" s="524"/>
      <c r="AN86" s="524"/>
      <c r="AO86" s="534"/>
      <c r="AP86" s="537"/>
    </row>
    <row r="87" spans="1:46" ht="31.5" customHeight="1" x14ac:dyDescent="0.25">
      <c r="A87" s="475" t="s">
        <v>15</v>
      </c>
      <c r="B87" s="476"/>
      <c r="C87" s="476"/>
      <c r="D87" s="477"/>
      <c r="E87" s="476"/>
      <c r="F87" s="478"/>
      <c r="G87" s="54" t="s">
        <v>10</v>
      </c>
      <c r="H87" s="39">
        <f t="shared" ref="H87:AI87" si="86">H10+H16+H22+H28+H34+H40+H46+H52+H58+H64+H70+H76+H82</f>
        <v>16434645112</v>
      </c>
      <c r="I87" s="39"/>
      <c r="J87" s="39"/>
      <c r="K87" s="39">
        <v>1375719886</v>
      </c>
      <c r="L87" s="39">
        <f t="shared" si="86"/>
        <v>4024658892</v>
      </c>
      <c r="M87" s="39">
        <f t="shared" si="86"/>
        <v>4024658892</v>
      </c>
      <c r="N87" s="39">
        <f t="shared" si="86"/>
        <v>4024658892</v>
      </c>
      <c r="O87" s="39">
        <f t="shared" si="86"/>
        <v>4024658892</v>
      </c>
      <c r="P87" s="39">
        <f t="shared" si="86"/>
        <v>3989519985</v>
      </c>
      <c r="Q87" s="39">
        <f>Q10+Q16+Q22+Q28+Q34+Q40+Q46+Q52+Q58+Q64+Q70+Q76+Q82</f>
        <v>3960814000</v>
      </c>
      <c r="R87" s="39">
        <v>3960814000</v>
      </c>
      <c r="S87" s="39">
        <v>3960814000</v>
      </c>
      <c r="T87" s="39">
        <f t="shared" si="86"/>
        <v>3747814000</v>
      </c>
      <c r="U87" s="39">
        <f t="shared" si="86"/>
        <v>3413238720</v>
      </c>
      <c r="V87" s="39">
        <v>3982000000</v>
      </c>
      <c r="W87" s="39">
        <f t="shared" si="86"/>
        <v>0</v>
      </c>
      <c r="X87" s="39">
        <f t="shared" si="86"/>
        <v>0</v>
      </c>
      <c r="Y87" s="39">
        <f t="shared" si="86"/>
        <v>0</v>
      </c>
      <c r="Z87" s="39">
        <f t="shared" si="86"/>
        <v>0</v>
      </c>
      <c r="AA87" s="39">
        <f t="shared" si="86"/>
        <v>2300000000</v>
      </c>
      <c r="AB87" s="39"/>
      <c r="AC87" s="39">
        <f t="shared" si="86"/>
        <v>0</v>
      </c>
      <c r="AD87" s="39">
        <f t="shared" si="86"/>
        <v>0</v>
      </c>
      <c r="AE87" s="39">
        <f t="shared" si="86"/>
        <v>0</v>
      </c>
      <c r="AF87" s="39">
        <f>+AF10+AF16+AF22+AF28+AF34+AF40+AF46+AF52+AF58+AF64+AF70+AF76+AF82</f>
        <v>2141105000</v>
      </c>
      <c r="AG87" s="39">
        <v>2231000000</v>
      </c>
      <c r="AH87" s="39">
        <v>2868295000</v>
      </c>
      <c r="AI87" s="39">
        <f t="shared" si="86"/>
        <v>3413238720</v>
      </c>
      <c r="AJ87" s="55"/>
      <c r="AK87" s="56"/>
      <c r="AL87" s="57"/>
      <c r="AM87" s="57"/>
      <c r="AN87" s="57"/>
      <c r="AO87" s="57"/>
      <c r="AP87" s="65"/>
    </row>
    <row r="88" spans="1:46" ht="28.5" customHeight="1" x14ac:dyDescent="0.25">
      <c r="A88" s="479"/>
      <c r="B88" s="477"/>
      <c r="C88" s="477"/>
      <c r="D88" s="477"/>
      <c r="E88" s="477"/>
      <c r="F88" s="480"/>
      <c r="G88" s="51" t="s">
        <v>12</v>
      </c>
      <c r="H88" s="38">
        <f t="shared" ref="H88:AI88" si="87">+H12+H18+H24+H30+H36+H42+H48+H54+H60+H66+H72+H78+H84</f>
        <v>0</v>
      </c>
      <c r="I88" s="38"/>
      <c r="J88" s="38"/>
      <c r="K88" s="38">
        <f t="shared" si="87"/>
        <v>0</v>
      </c>
      <c r="L88" s="38">
        <f t="shared" si="87"/>
        <v>196988945</v>
      </c>
      <c r="M88" s="38">
        <f t="shared" si="87"/>
        <v>196988945</v>
      </c>
      <c r="N88" s="38">
        <f t="shared" si="87"/>
        <v>196988945</v>
      </c>
      <c r="O88" s="38">
        <f t="shared" si="87"/>
        <v>196988945</v>
      </c>
      <c r="P88" s="38">
        <f t="shared" si="87"/>
        <v>186838945</v>
      </c>
      <c r="Q88" s="38">
        <f>+Q18+Q24+Q36+Q42+Q48+Q54+Q60+Q66+Q72+Q78+Q84+Q12</f>
        <v>706940675</v>
      </c>
      <c r="R88" s="38">
        <v>704690009</v>
      </c>
      <c r="S88" s="38">
        <v>704690009</v>
      </c>
      <c r="T88" s="38">
        <f t="shared" si="87"/>
        <v>704690009</v>
      </c>
      <c r="U88" s="38">
        <f t="shared" si="87"/>
        <v>704690009</v>
      </c>
      <c r="V88" s="38">
        <v>0</v>
      </c>
      <c r="W88" s="38">
        <f t="shared" si="87"/>
        <v>0</v>
      </c>
      <c r="X88" s="38">
        <f t="shared" si="87"/>
        <v>0</v>
      </c>
      <c r="Y88" s="38">
        <f t="shared" si="87"/>
        <v>0</v>
      </c>
      <c r="Z88" s="38">
        <f t="shared" si="87"/>
        <v>0</v>
      </c>
      <c r="AA88" s="38">
        <f t="shared" si="87"/>
        <v>0</v>
      </c>
      <c r="AB88" s="38"/>
      <c r="AC88" s="38">
        <f t="shared" si="87"/>
        <v>0</v>
      </c>
      <c r="AD88" s="38">
        <f t="shared" si="87"/>
        <v>0</v>
      </c>
      <c r="AE88" s="38">
        <f t="shared" si="87"/>
        <v>0</v>
      </c>
      <c r="AF88" s="38">
        <f>+AF12+AF18+AF24+AF42+AF48+AF54+AF60+AF66+AF72+AF78+AF84+AF36</f>
        <v>395392887</v>
      </c>
      <c r="AG88" s="38">
        <v>509763159</v>
      </c>
      <c r="AH88" s="38">
        <v>618199324</v>
      </c>
      <c r="AI88" s="38">
        <f t="shared" si="87"/>
        <v>704690009</v>
      </c>
      <c r="AJ88" s="56"/>
      <c r="AK88" s="56"/>
      <c r="AL88" s="57"/>
      <c r="AM88" s="57"/>
      <c r="AN88" s="57"/>
      <c r="AO88" s="57"/>
      <c r="AP88" s="65"/>
    </row>
    <row r="89" spans="1:46" ht="35.25" customHeight="1" thickBot="1" x14ac:dyDescent="0.3">
      <c r="A89" s="481"/>
      <c r="B89" s="482"/>
      <c r="C89" s="482"/>
      <c r="D89" s="482"/>
      <c r="E89" s="482"/>
      <c r="F89" s="483"/>
      <c r="G89" s="53" t="s">
        <v>15</v>
      </c>
      <c r="H89" s="66">
        <f t="shared" ref="H89:AI89" si="88">H87+H88</f>
        <v>16434645112</v>
      </c>
      <c r="I89" s="66"/>
      <c r="J89" s="104"/>
      <c r="K89" s="66">
        <f t="shared" si="88"/>
        <v>1375719886</v>
      </c>
      <c r="L89" s="66">
        <f t="shared" si="88"/>
        <v>4221647837</v>
      </c>
      <c r="M89" s="66">
        <f t="shared" si="88"/>
        <v>4221647837</v>
      </c>
      <c r="N89" s="66">
        <f t="shared" si="88"/>
        <v>4221647837</v>
      </c>
      <c r="O89" s="66">
        <f t="shared" si="88"/>
        <v>4221647837</v>
      </c>
      <c r="P89" s="66">
        <f t="shared" si="88"/>
        <v>4176358930</v>
      </c>
      <c r="Q89" s="66">
        <f t="shared" si="88"/>
        <v>4667754675</v>
      </c>
      <c r="R89" s="66">
        <v>4665504009</v>
      </c>
      <c r="S89" s="66">
        <v>4665504009</v>
      </c>
      <c r="T89" s="66">
        <f t="shared" si="88"/>
        <v>4452504009</v>
      </c>
      <c r="U89" s="66">
        <f t="shared" si="88"/>
        <v>4117928729</v>
      </c>
      <c r="V89" s="66">
        <v>3982000000</v>
      </c>
      <c r="W89" s="66">
        <f t="shared" si="88"/>
        <v>0</v>
      </c>
      <c r="X89" s="66">
        <f t="shared" si="88"/>
        <v>0</v>
      </c>
      <c r="Y89" s="66">
        <f t="shared" si="88"/>
        <v>0</v>
      </c>
      <c r="Z89" s="66">
        <f t="shared" si="88"/>
        <v>0</v>
      </c>
      <c r="AA89" s="66">
        <f t="shared" si="88"/>
        <v>2300000000</v>
      </c>
      <c r="AB89" s="66"/>
      <c r="AC89" s="66">
        <f t="shared" si="88"/>
        <v>0</v>
      </c>
      <c r="AD89" s="66">
        <f t="shared" si="88"/>
        <v>0</v>
      </c>
      <c r="AE89" s="66">
        <f t="shared" si="88"/>
        <v>0</v>
      </c>
      <c r="AF89" s="66">
        <f t="shared" si="88"/>
        <v>2536497887</v>
      </c>
      <c r="AG89" s="66">
        <v>2740763159</v>
      </c>
      <c r="AH89" s="66">
        <v>3486494324</v>
      </c>
      <c r="AI89" s="66">
        <f t="shared" si="88"/>
        <v>4117928729</v>
      </c>
      <c r="AJ89" s="67"/>
      <c r="AK89" s="67"/>
      <c r="AL89" s="68"/>
      <c r="AM89" s="68"/>
      <c r="AN89" s="68"/>
      <c r="AO89" s="68"/>
      <c r="AP89" s="69"/>
      <c r="AQ89" s="6"/>
      <c r="AR89" s="6"/>
      <c r="AS89" s="6"/>
      <c r="AT89" s="6"/>
    </row>
    <row r="90" spans="1:46" ht="71.25" customHeight="1" x14ac:dyDescent="0.25">
      <c r="A90" s="474" t="s">
        <v>32</v>
      </c>
      <c r="B90" s="474"/>
      <c r="C90" s="474"/>
      <c r="D90" s="474"/>
      <c r="E90" s="474"/>
      <c r="F90" s="474"/>
      <c r="G90" s="474"/>
      <c r="H90" s="474"/>
      <c r="I90" s="474"/>
      <c r="J90" s="474"/>
      <c r="K90" s="474"/>
      <c r="L90" s="474"/>
      <c r="M90" s="474"/>
      <c r="N90" s="474"/>
      <c r="O90" s="474"/>
      <c r="P90" s="474"/>
      <c r="Q90" s="474"/>
      <c r="R90" s="474"/>
      <c r="S90" s="474"/>
      <c r="T90" s="474"/>
      <c r="U90" s="474"/>
      <c r="V90" s="474"/>
      <c r="W90" s="474"/>
      <c r="X90" s="474"/>
      <c r="Y90" s="474"/>
      <c r="Z90" s="474"/>
      <c r="AA90" s="474"/>
      <c r="AB90" s="474"/>
      <c r="AC90" s="474"/>
      <c r="AD90" s="474"/>
      <c r="AE90" s="474"/>
      <c r="AF90" s="474"/>
      <c r="AG90" s="474"/>
      <c r="AH90" s="474"/>
      <c r="AI90" s="474"/>
      <c r="AJ90" s="474"/>
      <c r="AK90" s="474"/>
      <c r="AL90" s="474"/>
      <c r="AM90" s="474"/>
      <c r="AN90" s="474"/>
      <c r="AO90" s="474"/>
      <c r="AP90" s="474"/>
    </row>
  </sheetData>
  <mergeCells count="143">
    <mergeCell ref="AM69:AM74"/>
    <mergeCell ref="AN69:AN74"/>
    <mergeCell ref="AO69:AO74"/>
    <mergeCell ref="B69:B74"/>
    <mergeCell ref="C69:C74"/>
    <mergeCell ref="D69:D74"/>
    <mergeCell ref="AP27:AP32"/>
    <mergeCell ref="E9:E62"/>
    <mergeCell ref="AO27:AO32"/>
    <mergeCell ref="AP39:AP44"/>
    <mergeCell ref="AO33:AO38"/>
    <mergeCell ref="AP33:AP38"/>
    <mergeCell ref="B45:B50"/>
    <mergeCell ref="C45:C50"/>
    <mergeCell ref="D45:D50"/>
    <mergeCell ref="AL45:AL50"/>
    <mergeCell ref="AM45:AM50"/>
    <mergeCell ref="AN45:AN50"/>
    <mergeCell ref="AO45:AO50"/>
    <mergeCell ref="AP45:AP50"/>
    <mergeCell ref="B51:B56"/>
    <mergeCell ref="C51:C56"/>
    <mergeCell ref="D51:D56"/>
    <mergeCell ref="D57:D62"/>
    <mergeCell ref="A63:A86"/>
    <mergeCell ref="AL75:AL80"/>
    <mergeCell ref="AM75:AM80"/>
    <mergeCell ref="AN75:AN80"/>
    <mergeCell ref="AO75:AO80"/>
    <mergeCell ref="AP75:AP80"/>
    <mergeCell ref="B75:B80"/>
    <mergeCell ref="C75:C80"/>
    <mergeCell ref="D75:D80"/>
    <mergeCell ref="E75:E80"/>
    <mergeCell ref="AO81:AO86"/>
    <mergeCell ref="AP81:AP86"/>
    <mergeCell ref="AP69:AP74"/>
    <mergeCell ref="B63:B68"/>
    <mergeCell ref="C63:C68"/>
    <mergeCell ref="D63:D68"/>
    <mergeCell ref="AL63:AL68"/>
    <mergeCell ref="AM63:AM68"/>
    <mergeCell ref="AN63:AN68"/>
    <mergeCell ref="AO63:AO68"/>
    <mergeCell ref="AP63:AP68"/>
    <mergeCell ref="E63:E74"/>
    <mergeCell ref="F9:F80"/>
    <mergeCell ref="AL69:AL74"/>
    <mergeCell ref="A27:A62"/>
    <mergeCell ref="B81:B86"/>
    <mergeCell ref="C81:C86"/>
    <mergeCell ref="D81:D86"/>
    <mergeCell ref="E81:E86"/>
    <mergeCell ref="F81:F86"/>
    <mergeCell ref="AL81:AL86"/>
    <mergeCell ref="AM81:AM86"/>
    <mergeCell ref="AN81:AN86"/>
    <mergeCell ref="AL27:AL32"/>
    <mergeCell ref="AM27:AM32"/>
    <mergeCell ref="AN27:AN32"/>
    <mergeCell ref="B27:B32"/>
    <mergeCell ref="C27:C32"/>
    <mergeCell ref="D27:D32"/>
    <mergeCell ref="B33:B38"/>
    <mergeCell ref="C33:C38"/>
    <mergeCell ref="D33:D38"/>
    <mergeCell ref="AL33:AL38"/>
    <mergeCell ref="AM33:AM38"/>
    <mergeCell ref="AN33:AN38"/>
    <mergeCell ref="AL39:AL44"/>
    <mergeCell ref="AM39:AM44"/>
    <mergeCell ref="AN39:AN44"/>
    <mergeCell ref="A1:E4"/>
    <mergeCell ref="AF7:AI7"/>
    <mergeCell ref="I7:K7"/>
    <mergeCell ref="L7:P7"/>
    <mergeCell ref="Q7:U7"/>
    <mergeCell ref="F3:N3"/>
    <mergeCell ref="F4:N4"/>
    <mergeCell ref="O3:AP3"/>
    <mergeCell ref="O4:AP4"/>
    <mergeCell ref="F1:AP1"/>
    <mergeCell ref="F2:AP2"/>
    <mergeCell ref="F6:F8"/>
    <mergeCell ref="AF6:AI6"/>
    <mergeCell ref="AJ6:AJ8"/>
    <mergeCell ref="AM6:AM8"/>
    <mergeCell ref="A6:A8"/>
    <mergeCell ref="AN6:AN8"/>
    <mergeCell ref="AO6:AO8"/>
    <mergeCell ref="AP6:AP8"/>
    <mergeCell ref="AL6:AL8"/>
    <mergeCell ref="G6:G8"/>
    <mergeCell ref="H6:H8"/>
    <mergeCell ref="AK6:AK8"/>
    <mergeCell ref="B6:D7"/>
    <mergeCell ref="I6:AE6"/>
    <mergeCell ref="V7:Z7"/>
    <mergeCell ref="E6:E8"/>
    <mergeCell ref="AA7:AE7"/>
    <mergeCell ref="B9:B14"/>
    <mergeCell ref="C9:C14"/>
    <mergeCell ref="D9:D14"/>
    <mergeCell ref="AL9:AL14"/>
    <mergeCell ref="A90:AP90"/>
    <mergeCell ref="A87:F89"/>
    <mergeCell ref="AP9:AP14"/>
    <mergeCell ref="AM9:AM14"/>
    <mergeCell ref="AO15:AO20"/>
    <mergeCell ref="AP15:AP20"/>
    <mergeCell ref="AN9:AN14"/>
    <mergeCell ref="AO9:AO14"/>
    <mergeCell ref="AL15:AL20"/>
    <mergeCell ref="AM15:AM20"/>
    <mergeCell ref="A9:A26"/>
    <mergeCell ref="AL57:AL62"/>
    <mergeCell ref="AM57:AM62"/>
    <mergeCell ref="AN57:AN62"/>
    <mergeCell ref="B57:B62"/>
    <mergeCell ref="C57:C62"/>
    <mergeCell ref="AN15:AN20"/>
    <mergeCell ref="D15:D20"/>
    <mergeCell ref="B15:B20"/>
    <mergeCell ref="C15:C20"/>
    <mergeCell ref="AP57:AP62"/>
    <mergeCell ref="B21:B26"/>
    <mergeCell ref="C21:C26"/>
    <mergeCell ref="D21:D26"/>
    <mergeCell ref="AL21:AL26"/>
    <mergeCell ref="AM21:AM26"/>
    <mergeCell ref="AN21:AN26"/>
    <mergeCell ref="AO21:AO26"/>
    <mergeCell ref="AP21:AP26"/>
    <mergeCell ref="AO57:AO62"/>
    <mergeCell ref="AL51:AL56"/>
    <mergeCell ref="AM51:AM56"/>
    <mergeCell ref="AN51:AN56"/>
    <mergeCell ref="AO39:AO44"/>
    <mergeCell ref="B39:B44"/>
    <mergeCell ref="C39:C44"/>
    <mergeCell ref="D39:D44"/>
    <mergeCell ref="AO51:AO56"/>
    <mergeCell ref="AP51:AP56"/>
  </mergeCells>
  <dataValidations disablePrompts="1" count="1">
    <dataValidation type="list" allowBlank="1" showInputMessage="1" showErrorMessage="1" sqref="D9:D86" xr:uid="{00000000-0002-0000-0100-000000000000}">
      <formula1>$AR$12:$AR$14</formula1>
    </dataValidation>
  </dataValidations>
  <printOptions horizontalCentered="1" verticalCentered="1" headings="1" gridLines="1"/>
  <pageMargins left="0" right="0" top="0.74803149606299213" bottom="0" header="0.31496062992125984" footer="0"/>
  <pageSetup scale="22" fitToWidth="4" fitToHeight="2" orientation="landscape" r:id="rId1"/>
  <colBreaks count="1" manualBreakCount="1">
    <brk id="22" max="29"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G125"/>
  <sheetViews>
    <sheetView tabSelected="1" view="pageBreakPreview" topLeftCell="A41" zoomScale="50" zoomScaleNormal="50" zoomScaleSheetLayoutView="50" workbookViewId="0">
      <selection activeCell="C10" sqref="C10:C11"/>
    </sheetView>
  </sheetViews>
  <sheetFormatPr baseColWidth="10" defaultRowHeight="12.75" x14ac:dyDescent="0.25"/>
  <cols>
    <col min="1" max="1" width="12.28515625" style="9" customWidth="1"/>
    <col min="2" max="2" width="15.28515625" style="9" customWidth="1"/>
    <col min="3" max="3" width="27.5703125" style="27" customWidth="1"/>
    <col min="4" max="4" width="6.140625" style="9" customWidth="1"/>
    <col min="5" max="5" width="7.85546875" style="9" customWidth="1"/>
    <col min="6" max="6" width="9.42578125" style="9" customWidth="1"/>
    <col min="7" max="7" width="7" style="9" customWidth="1"/>
    <col min="8" max="8" width="6.7109375" style="9" customWidth="1"/>
    <col min="9" max="13" width="7" style="9" customWidth="1"/>
    <col min="14" max="14" width="7" style="10" customWidth="1"/>
    <col min="15" max="18" width="9.5703125" style="10" customWidth="1"/>
    <col min="19" max="19" width="11.7109375" style="10" customWidth="1"/>
    <col min="20" max="20" width="16.7109375" style="10" customWidth="1"/>
    <col min="21" max="21" width="18.7109375" style="10" customWidth="1"/>
    <col min="22" max="22" width="81.28515625" style="14" customWidth="1"/>
    <col min="23" max="59" width="11.42578125" style="14"/>
    <col min="60" max="16384" width="11.42578125" style="9"/>
  </cols>
  <sheetData>
    <row r="1" spans="1:52" s="11" customFormat="1" ht="33" customHeight="1" x14ac:dyDescent="0.25">
      <c r="A1" s="619"/>
      <c r="B1" s="620"/>
      <c r="C1" s="625" t="s">
        <v>0</v>
      </c>
      <c r="D1" s="625"/>
      <c r="E1" s="625"/>
      <c r="F1" s="625"/>
      <c r="G1" s="625"/>
      <c r="H1" s="625"/>
      <c r="I1" s="625"/>
      <c r="J1" s="625"/>
      <c r="K1" s="625"/>
      <c r="L1" s="625"/>
      <c r="M1" s="625"/>
      <c r="N1" s="625"/>
      <c r="O1" s="625"/>
      <c r="P1" s="625"/>
      <c r="Q1" s="625"/>
      <c r="R1" s="625"/>
      <c r="S1" s="625"/>
      <c r="T1" s="625"/>
      <c r="U1" s="625"/>
      <c r="V1" s="626"/>
    </row>
    <row r="2" spans="1:52" s="11" customFormat="1" ht="30" customHeight="1" x14ac:dyDescent="0.25">
      <c r="A2" s="621"/>
      <c r="B2" s="622"/>
      <c r="C2" s="627" t="s">
        <v>121</v>
      </c>
      <c r="D2" s="627"/>
      <c r="E2" s="627"/>
      <c r="F2" s="627"/>
      <c r="G2" s="627"/>
      <c r="H2" s="627"/>
      <c r="I2" s="627"/>
      <c r="J2" s="627"/>
      <c r="K2" s="627"/>
      <c r="L2" s="627"/>
      <c r="M2" s="627"/>
      <c r="N2" s="627"/>
      <c r="O2" s="627"/>
      <c r="P2" s="627"/>
      <c r="Q2" s="627"/>
      <c r="R2" s="627"/>
      <c r="S2" s="627"/>
      <c r="T2" s="627"/>
      <c r="U2" s="627"/>
      <c r="V2" s="628"/>
    </row>
    <row r="3" spans="1:52" s="11" customFormat="1" ht="27.75" customHeight="1" x14ac:dyDescent="0.25">
      <c r="A3" s="621"/>
      <c r="B3" s="622"/>
      <c r="C3" s="40" t="s">
        <v>1</v>
      </c>
      <c r="D3" s="629" t="s">
        <v>124</v>
      </c>
      <c r="E3" s="629"/>
      <c r="F3" s="629"/>
      <c r="G3" s="629"/>
      <c r="H3" s="629"/>
      <c r="I3" s="629"/>
      <c r="J3" s="629"/>
      <c r="K3" s="629"/>
      <c r="L3" s="629"/>
      <c r="M3" s="629"/>
      <c r="N3" s="629"/>
      <c r="O3" s="629"/>
      <c r="P3" s="629"/>
      <c r="Q3" s="629"/>
      <c r="R3" s="629"/>
      <c r="S3" s="629"/>
      <c r="T3" s="629"/>
      <c r="U3" s="629"/>
      <c r="V3" s="630"/>
    </row>
    <row r="4" spans="1:52" s="11" customFormat="1" ht="33" customHeight="1" thickBot="1" x14ac:dyDescent="0.3">
      <c r="A4" s="623"/>
      <c r="B4" s="624"/>
      <c r="C4" s="70" t="s">
        <v>16</v>
      </c>
      <c r="D4" s="631" t="s">
        <v>125</v>
      </c>
      <c r="E4" s="631"/>
      <c r="F4" s="631"/>
      <c r="G4" s="631"/>
      <c r="H4" s="631"/>
      <c r="I4" s="631"/>
      <c r="J4" s="631"/>
      <c r="K4" s="631"/>
      <c r="L4" s="631"/>
      <c r="M4" s="631"/>
      <c r="N4" s="631"/>
      <c r="O4" s="631"/>
      <c r="P4" s="631"/>
      <c r="Q4" s="631"/>
      <c r="R4" s="631"/>
      <c r="S4" s="631"/>
      <c r="T4" s="631"/>
      <c r="U4" s="631"/>
      <c r="V4" s="632"/>
    </row>
    <row r="5" spans="1:52" s="11" customFormat="1" ht="13.5" thickBot="1" x14ac:dyDescent="0.3">
      <c r="A5" s="12"/>
      <c r="B5" s="9"/>
      <c r="C5" s="24"/>
      <c r="D5" s="9"/>
      <c r="E5" s="9"/>
      <c r="F5" s="9"/>
      <c r="G5" s="9"/>
      <c r="H5" s="9"/>
      <c r="I5" s="9"/>
      <c r="J5" s="9"/>
      <c r="K5" s="9"/>
      <c r="L5" s="9"/>
      <c r="M5" s="9"/>
      <c r="N5" s="10"/>
      <c r="O5" s="10"/>
      <c r="P5" s="10"/>
      <c r="Q5" s="10"/>
      <c r="R5" s="10"/>
      <c r="S5" s="10"/>
      <c r="T5" s="10"/>
      <c r="U5" s="10"/>
    </row>
    <row r="6" spans="1:52" s="13" customFormat="1" ht="42.75" customHeight="1" x14ac:dyDescent="0.25">
      <c r="A6" s="639" t="s">
        <v>69</v>
      </c>
      <c r="B6" s="618" t="s">
        <v>70</v>
      </c>
      <c r="C6" s="635" t="s">
        <v>71</v>
      </c>
      <c r="D6" s="637" t="s">
        <v>72</v>
      </c>
      <c r="E6" s="638"/>
      <c r="F6" s="618" t="s">
        <v>217</v>
      </c>
      <c r="G6" s="618"/>
      <c r="H6" s="618"/>
      <c r="I6" s="618"/>
      <c r="J6" s="618"/>
      <c r="K6" s="618"/>
      <c r="L6" s="618"/>
      <c r="M6" s="618"/>
      <c r="N6" s="618"/>
      <c r="O6" s="618"/>
      <c r="P6" s="618"/>
      <c r="Q6" s="618"/>
      <c r="R6" s="618"/>
      <c r="S6" s="618"/>
      <c r="T6" s="618" t="s">
        <v>76</v>
      </c>
      <c r="U6" s="618"/>
      <c r="V6" s="633" t="s">
        <v>316</v>
      </c>
    </row>
    <row r="7" spans="1:52" s="13" customFormat="1" ht="44.25" customHeight="1" thickBot="1" x14ac:dyDescent="0.3">
      <c r="A7" s="640"/>
      <c r="B7" s="617"/>
      <c r="C7" s="636"/>
      <c r="D7" s="71" t="s">
        <v>73</v>
      </c>
      <c r="E7" s="71" t="s">
        <v>74</v>
      </c>
      <c r="F7" s="71" t="s">
        <v>75</v>
      </c>
      <c r="G7" s="72" t="s">
        <v>17</v>
      </c>
      <c r="H7" s="72" t="s">
        <v>18</v>
      </c>
      <c r="I7" s="72" t="s">
        <v>19</v>
      </c>
      <c r="J7" s="72" t="s">
        <v>20</v>
      </c>
      <c r="K7" s="72" t="s">
        <v>21</v>
      </c>
      <c r="L7" s="72" t="s">
        <v>22</v>
      </c>
      <c r="M7" s="72" t="s">
        <v>23</v>
      </c>
      <c r="N7" s="72" t="s">
        <v>24</v>
      </c>
      <c r="O7" s="72" t="s">
        <v>25</v>
      </c>
      <c r="P7" s="72" t="s">
        <v>26</v>
      </c>
      <c r="Q7" s="72" t="s">
        <v>27</v>
      </c>
      <c r="R7" s="72" t="s">
        <v>28</v>
      </c>
      <c r="S7" s="73" t="s">
        <v>29</v>
      </c>
      <c r="T7" s="73" t="s">
        <v>77</v>
      </c>
      <c r="U7" s="73" t="s">
        <v>78</v>
      </c>
      <c r="V7" s="634"/>
    </row>
    <row r="8" spans="1:52" s="93" customFormat="1" ht="111" customHeight="1" x14ac:dyDescent="0.25">
      <c r="A8" s="646" t="s">
        <v>145</v>
      </c>
      <c r="B8" s="641" t="s">
        <v>152</v>
      </c>
      <c r="C8" s="557" t="s">
        <v>195</v>
      </c>
      <c r="D8" s="581" t="s">
        <v>153</v>
      </c>
      <c r="E8" s="581"/>
      <c r="F8" s="122" t="s">
        <v>154</v>
      </c>
      <c r="G8" s="114">
        <v>0.05</v>
      </c>
      <c r="H8" s="114">
        <v>0.05</v>
      </c>
      <c r="I8" s="115">
        <v>0.1</v>
      </c>
      <c r="J8" s="115">
        <v>0.1</v>
      </c>
      <c r="K8" s="115">
        <v>0.1</v>
      </c>
      <c r="L8" s="115">
        <v>0.1</v>
      </c>
      <c r="M8" s="115">
        <v>0.1</v>
      </c>
      <c r="N8" s="115">
        <v>0.1</v>
      </c>
      <c r="O8" s="115">
        <v>0.1</v>
      </c>
      <c r="P8" s="115">
        <v>0.1</v>
      </c>
      <c r="Q8" s="115">
        <v>0.05</v>
      </c>
      <c r="R8" s="115">
        <v>0.05</v>
      </c>
      <c r="S8" s="122">
        <f>SUM(G8:R8)</f>
        <v>1</v>
      </c>
      <c r="T8" s="574">
        <f>+U8</f>
        <v>7.4999999999999997E-2</v>
      </c>
      <c r="U8" s="553">
        <v>7.4999999999999997E-2</v>
      </c>
      <c r="V8" s="583" t="s">
        <v>295</v>
      </c>
    </row>
    <row r="9" spans="1:52" s="93" customFormat="1" ht="119.25" customHeight="1" thickBot="1" x14ac:dyDescent="0.3">
      <c r="A9" s="647"/>
      <c r="B9" s="642"/>
      <c r="C9" s="554"/>
      <c r="D9" s="582"/>
      <c r="E9" s="582"/>
      <c r="F9" s="123" t="s">
        <v>155</v>
      </c>
      <c r="G9" s="124">
        <v>0.05</v>
      </c>
      <c r="H9" s="124">
        <v>0.05</v>
      </c>
      <c r="I9" s="124">
        <v>0.1</v>
      </c>
      <c r="J9" s="124">
        <v>0.1</v>
      </c>
      <c r="K9" s="124">
        <v>0.1</v>
      </c>
      <c r="L9" s="124">
        <v>0.1</v>
      </c>
      <c r="M9" s="125">
        <v>0.1</v>
      </c>
      <c r="N9" s="125">
        <v>0.1</v>
      </c>
      <c r="O9" s="125">
        <v>0.1</v>
      </c>
      <c r="P9" s="379">
        <v>0.1</v>
      </c>
      <c r="Q9" s="379">
        <v>0.05</v>
      </c>
      <c r="R9" s="379">
        <v>0.05</v>
      </c>
      <c r="S9" s="123">
        <f t="shared" ref="S9:S50" si="0">SUM(G9:R9)</f>
        <v>1</v>
      </c>
      <c r="T9" s="606"/>
      <c r="U9" s="589"/>
      <c r="V9" s="610"/>
    </row>
    <row r="10" spans="1:52" s="93" customFormat="1" ht="117.75" customHeight="1" x14ac:dyDescent="0.25">
      <c r="A10" s="647"/>
      <c r="B10" s="642" t="s">
        <v>156</v>
      </c>
      <c r="C10" s="554" t="s">
        <v>196</v>
      </c>
      <c r="D10" s="586" t="s">
        <v>153</v>
      </c>
      <c r="E10" s="95"/>
      <c r="F10" s="126" t="s">
        <v>154</v>
      </c>
      <c r="G10" s="116">
        <v>7.0000000000000007E-2</v>
      </c>
      <c r="H10" s="116">
        <v>0.09</v>
      </c>
      <c r="I10" s="116">
        <v>0.09</v>
      </c>
      <c r="J10" s="116">
        <v>0.09</v>
      </c>
      <c r="K10" s="116">
        <v>0.09</v>
      </c>
      <c r="L10" s="116">
        <v>0.09</v>
      </c>
      <c r="M10" s="116">
        <v>0.06</v>
      </c>
      <c r="N10" s="116">
        <v>0.06</v>
      </c>
      <c r="O10" s="116">
        <v>0.09</v>
      </c>
      <c r="P10" s="116">
        <v>0.09</v>
      </c>
      <c r="Q10" s="116">
        <v>0.09</v>
      </c>
      <c r="R10" s="116">
        <v>0.09</v>
      </c>
      <c r="S10" s="126">
        <f t="shared" si="0"/>
        <v>0.99999999999999978</v>
      </c>
      <c r="T10" s="606">
        <f>+U10</f>
        <v>7.4999999999999997E-2</v>
      </c>
      <c r="U10" s="555">
        <v>7.4999999999999997E-2</v>
      </c>
      <c r="V10" s="583" t="s">
        <v>296</v>
      </c>
    </row>
    <row r="11" spans="1:52" s="93" customFormat="1" ht="117.75" customHeight="1" thickBot="1" x14ac:dyDescent="0.3">
      <c r="A11" s="648"/>
      <c r="B11" s="567"/>
      <c r="C11" s="554"/>
      <c r="D11" s="587"/>
      <c r="E11" s="111"/>
      <c r="F11" s="123" t="s">
        <v>155</v>
      </c>
      <c r="G11" s="127">
        <v>7.0000000000000007E-2</v>
      </c>
      <c r="H11" s="127">
        <v>0.09</v>
      </c>
      <c r="I11" s="127">
        <v>0.05</v>
      </c>
      <c r="J11" s="127">
        <v>0.09</v>
      </c>
      <c r="K11" s="127">
        <v>0.12</v>
      </c>
      <c r="L11" s="127">
        <v>0.09</v>
      </c>
      <c r="M11" s="128">
        <v>0.06</v>
      </c>
      <c r="N11" s="128">
        <v>0.06</v>
      </c>
      <c r="O11" s="128">
        <v>0.08</v>
      </c>
      <c r="P11" s="380">
        <v>0.06</v>
      </c>
      <c r="Q11" s="380">
        <v>7.0000000000000007E-2</v>
      </c>
      <c r="R11" s="380">
        <v>0.06</v>
      </c>
      <c r="S11" s="121">
        <f>SUM(G11:R11)</f>
        <v>0.90000000000000013</v>
      </c>
      <c r="T11" s="645"/>
      <c r="U11" s="556"/>
      <c r="V11" s="610"/>
    </row>
    <row r="12" spans="1:52" s="96" customFormat="1" ht="141" customHeight="1" x14ac:dyDescent="0.25">
      <c r="A12" s="649" t="s">
        <v>146</v>
      </c>
      <c r="B12" s="570" t="s">
        <v>157</v>
      </c>
      <c r="C12" s="572" t="s">
        <v>197</v>
      </c>
      <c r="D12" s="581" t="s">
        <v>153</v>
      </c>
      <c r="E12" s="97"/>
      <c r="F12" s="122" t="s">
        <v>154</v>
      </c>
      <c r="G12" s="114">
        <v>7.0000000000000007E-2</v>
      </c>
      <c r="H12" s="114">
        <v>0.09</v>
      </c>
      <c r="I12" s="114">
        <v>0.09</v>
      </c>
      <c r="J12" s="114">
        <v>0.09</v>
      </c>
      <c r="K12" s="114">
        <v>0.09</v>
      </c>
      <c r="L12" s="114">
        <v>0.09</v>
      </c>
      <c r="M12" s="114">
        <v>0.06</v>
      </c>
      <c r="N12" s="114">
        <v>0.06</v>
      </c>
      <c r="O12" s="114">
        <v>0.09</v>
      </c>
      <c r="P12" s="114">
        <v>0.09</v>
      </c>
      <c r="Q12" s="114">
        <v>0.09</v>
      </c>
      <c r="R12" s="114">
        <v>0.09</v>
      </c>
      <c r="S12" s="129">
        <f t="shared" si="0"/>
        <v>0.99999999999999978</v>
      </c>
      <c r="T12" s="573">
        <f>SUM(U12:U19)</f>
        <v>0.1</v>
      </c>
      <c r="U12" s="552">
        <v>0.04</v>
      </c>
      <c r="V12" s="609" t="s">
        <v>297</v>
      </c>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93"/>
      <c r="AX12" s="93"/>
      <c r="AY12" s="93"/>
      <c r="AZ12" s="93"/>
    </row>
    <row r="13" spans="1:52" s="96" customFormat="1" ht="141" customHeight="1" thickBot="1" x14ac:dyDescent="0.3">
      <c r="A13" s="650"/>
      <c r="B13" s="568"/>
      <c r="C13" s="554"/>
      <c r="D13" s="582"/>
      <c r="E13" s="95"/>
      <c r="F13" s="123" t="s">
        <v>155</v>
      </c>
      <c r="G13" s="124"/>
      <c r="H13" s="124"/>
      <c r="I13" s="124"/>
      <c r="J13" s="124">
        <v>0.09</v>
      </c>
      <c r="K13" s="124">
        <v>0.09</v>
      </c>
      <c r="L13" s="124">
        <v>0.09</v>
      </c>
      <c r="M13" s="125">
        <v>0.06</v>
      </c>
      <c r="N13" s="125">
        <v>0.06</v>
      </c>
      <c r="O13" s="125">
        <v>0.09</v>
      </c>
      <c r="P13" s="379">
        <v>0.16</v>
      </c>
      <c r="Q13" s="379">
        <v>0.18</v>
      </c>
      <c r="R13" s="379">
        <v>0.18</v>
      </c>
      <c r="S13" s="130">
        <f>SUM(G13:R13)</f>
        <v>1</v>
      </c>
      <c r="T13" s="575"/>
      <c r="U13" s="553"/>
      <c r="V13" s="584"/>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93"/>
      <c r="AX13" s="93"/>
      <c r="AY13" s="93"/>
      <c r="AZ13" s="93"/>
    </row>
    <row r="14" spans="1:52" s="96" customFormat="1" ht="168" customHeight="1" x14ac:dyDescent="0.25">
      <c r="A14" s="650"/>
      <c r="B14" s="568"/>
      <c r="C14" s="557" t="s">
        <v>198</v>
      </c>
      <c r="D14" s="601" t="s">
        <v>153</v>
      </c>
      <c r="E14" s="110"/>
      <c r="F14" s="129" t="s">
        <v>154</v>
      </c>
      <c r="G14" s="117">
        <v>7.0000000000000007E-2</v>
      </c>
      <c r="H14" s="117">
        <v>0.09</v>
      </c>
      <c r="I14" s="117">
        <v>0.09</v>
      </c>
      <c r="J14" s="117">
        <v>0.09</v>
      </c>
      <c r="K14" s="117">
        <v>0.09</v>
      </c>
      <c r="L14" s="117">
        <v>0.09</v>
      </c>
      <c r="M14" s="117">
        <v>0.06</v>
      </c>
      <c r="N14" s="117">
        <v>0.06</v>
      </c>
      <c r="O14" s="117">
        <v>0.09</v>
      </c>
      <c r="P14" s="117">
        <v>0.09</v>
      </c>
      <c r="Q14" s="117">
        <v>0.09</v>
      </c>
      <c r="R14" s="117">
        <v>0.09</v>
      </c>
      <c r="S14" s="129">
        <f t="shared" si="0"/>
        <v>0.99999999999999978</v>
      </c>
      <c r="T14" s="575"/>
      <c r="U14" s="558">
        <v>0.02</v>
      </c>
      <c r="V14" s="609" t="s">
        <v>298</v>
      </c>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93"/>
      <c r="AX14" s="93"/>
      <c r="AY14" s="93"/>
      <c r="AZ14" s="93"/>
    </row>
    <row r="15" spans="1:52" s="96" customFormat="1" ht="168" customHeight="1" x14ac:dyDescent="0.25">
      <c r="A15" s="650"/>
      <c r="B15" s="568"/>
      <c r="C15" s="554"/>
      <c r="D15" s="582"/>
      <c r="E15" s="95"/>
      <c r="F15" s="123" t="s">
        <v>155</v>
      </c>
      <c r="G15" s="124"/>
      <c r="H15" s="124"/>
      <c r="I15" s="124"/>
      <c r="J15" s="124">
        <v>0.09</v>
      </c>
      <c r="K15" s="124">
        <v>0.09</v>
      </c>
      <c r="L15" s="124">
        <v>0.09</v>
      </c>
      <c r="M15" s="125">
        <v>0.06</v>
      </c>
      <c r="N15" s="125">
        <v>0.06</v>
      </c>
      <c r="O15" s="125">
        <v>0.09</v>
      </c>
      <c r="P15" s="379">
        <v>0.16</v>
      </c>
      <c r="Q15" s="379">
        <v>0.18</v>
      </c>
      <c r="R15" s="379">
        <v>0.18</v>
      </c>
      <c r="S15" s="123">
        <f>SUM(G15:R15)</f>
        <v>1</v>
      </c>
      <c r="T15" s="575"/>
      <c r="U15" s="559"/>
      <c r="V15" s="584"/>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93"/>
      <c r="AX15" s="93"/>
      <c r="AY15" s="93"/>
      <c r="AZ15" s="93"/>
    </row>
    <row r="16" spans="1:52" s="96" customFormat="1" ht="159" customHeight="1" x14ac:dyDescent="0.25">
      <c r="A16" s="650"/>
      <c r="B16" s="568"/>
      <c r="C16" s="554" t="s">
        <v>232</v>
      </c>
      <c r="D16" s="586" t="s">
        <v>153</v>
      </c>
      <c r="E16" s="95"/>
      <c r="F16" s="126" t="s">
        <v>154</v>
      </c>
      <c r="G16" s="116">
        <v>7.0000000000000007E-2</v>
      </c>
      <c r="H16" s="116">
        <v>0.09</v>
      </c>
      <c r="I16" s="116">
        <v>0.09</v>
      </c>
      <c r="J16" s="116">
        <v>0.09</v>
      </c>
      <c r="K16" s="116">
        <v>0.09</v>
      </c>
      <c r="L16" s="116">
        <v>0.09</v>
      </c>
      <c r="M16" s="116">
        <v>0.06</v>
      </c>
      <c r="N16" s="116">
        <v>0.06</v>
      </c>
      <c r="O16" s="116">
        <v>0.09</v>
      </c>
      <c r="P16" s="116">
        <v>0.09</v>
      </c>
      <c r="Q16" s="116">
        <v>0.09</v>
      </c>
      <c r="R16" s="116">
        <v>0.09</v>
      </c>
      <c r="S16" s="129">
        <f t="shared" si="0"/>
        <v>0.99999999999999978</v>
      </c>
      <c r="T16" s="575"/>
      <c r="U16" s="560">
        <v>0.02</v>
      </c>
      <c r="V16" s="583" t="s">
        <v>299</v>
      </c>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93"/>
      <c r="AU16" s="93"/>
      <c r="AV16" s="93"/>
      <c r="AW16" s="93"/>
      <c r="AX16" s="93"/>
      <c r="AY16" s="93"/>
      <c r="AZ16" s="93"/>
    </row>
    <row r="17" spans="1:52" s="96" customFormat="1" ht="159" customHeight="1" thickBot="1" x14ac:dyDescent="0.3">
      <c r="A17" s="650"/>
      <c r="B17" s="568"/>
      <c r="C17" s="554"/>
      <c r="D17" s="582"/>
      <c r="E17" s="95"/>
      <c r="F17" s="123" t="s">
        <v>155</v>
      </c>
      <c r="G17" s="124"/>
      <c r="H17" s="124"/>
      <c r="I17" s="124"/>
      <c r="J17" s="124">
        <v>0.09</v>
      </c>
      <c r="K17" s="124">
        <v>0.09</v>
      </c>
      <c r="L17" s="124">
        <v>0.09</v>
      </c>
      <c r="M17" s="125">
        <v>0.06</v>
      </c>
      <c r="N17" s="125">
        <v>0.06</v>
      </c>
      <c r="O17" s="125">
        <v>0.09</v>
      </c>
      <c r="P17" s="379">
        <v>0.16</v>
      </c>
      <c r="Q17" s="379">
        <v>0.18</v>
      </c>
      <c r="R17" s="379">
        <v>0.18</v>
      </c>
      <c r="S17" s="123">
        <f>SUM(G17:R17)</f>
        <v>1</v>
      </c>
      <c r="T17" s="575"/>
      <c r="U17" s="558"/>
      <c r="V17" s="610"/>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93"/>
      <c r="AX17" s="93"/>
      <c r="AY17" s="93"/>
      <c r="AZ17" s="93"/>
    </row>
    <row r="18" spans="1:52" s="96" customFormat="1" ht="236.25" customHeight="1" x14ac:dyDescent="0.25">
      <c r="A18" s="650"/>
      <c r="B18" s="568"/>
      <c r="C18" s="554" t="s">
        <v>199</v>
      </c>
      <c r="D18" s="586" t="s">
        <v>153</v>
      </c>
      <c r="E18" s="95"/>
      <c r="F18" s="126" t="s">
        <v>154</v>
      </c>
      <c r="G18" s="116">
        <v>7.0000000000000007E-2</v>
      </c>
      <c r="H18" s="116">
        <v>0.09</v>
      </c>
      <c r="I18" s="116">
        <v>0.09</v>
      </c>
      <c r="J18" s="116">
        <v>0.09</v>
      </c>
      <c r="K18" s="116">
        <v>0.09</v>
      </c>
      <c r="L18" s="116">
        <v>0.09</v>
      </c>
      <c r="M18" s="116">
        <v>0.06</v>
      </c>
      <c r="N18" s="116">
        <v>0.06</v>
      </c>
      <c r="O18" s="116">
        <v>0.09</v>
      </c>
      <c r="P18" s="116">
        <v>0.09</v>
      </c>
      <c r="Q18" s="116">
        <v>0.09</v>
      </c>
      <c r="R18" s="116">
        <v>0.09</v>
      </c>
      <c r="S18" s="126">
        <f t="shared" si="0"/>
        <v>0.99999999999999978</v>
      </c>
      <c r="T18" s="575"/>
      <c r="U18" s="559">
        <v>0.02</v>
      </c>
      <c r="V18" s="611" t="s">
        <v>300</v>
      </c>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3"/>
      <c r="AX18" s="93"/>
      <c r="AY18" s="93"/>
      <c r="AZ18" s="93"/>
    </row>
    <row r="19" spans="1:52" s="96" customFormat="1" ht="236.25" customHeight="1" x14ac:dyDescent="0.25">
      <c r="A19" s="650"/>
      <c r="B19" s="568"/>
      <c r="C19" s="554"/>
      <c r="D19" s="582"/>
      <c r="E19" s="95"/>
      <c r="F19" s="123" t="s">
        <v>155</v>
      </c>
      <c r="G19" s="124"/>
      <c r="H19" s="124"/>
      <c r="I19" s="124"/>
      <c r="J19" s="124">
        <v>0.09</v>
      </c>
      <c r="K19" s="124">
        <v>0.05</v>
      </c>
      <c r="L19" s="124">
        <v>0.05</v>
      </c>
      <c r="M19" s="125">
        <v>0.06</v>
      </c>
      <c r="N19" s="125">
        <v>0.06</v>
      </c>
      <c r="O19" s="125">
        <v>0.08</v>
      </c>
      <c r="P19" s="379">
        <v>0.16</v>
      </c>
      <c r="Q19" s="379">
        <v>0.23</v>
      </c>
      <c r="R19" s="379">
        <v>0.22</v>
      </c>
      <c r="S19" s="123">
        <f>SUM(G19:R19)</f>
        <v>1</v>
      </c>
      <c r="T19" s="575"/>
      <c r="U19" s="559"/>
      <c r="V19" s="612"/>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3"/>
      <c r="AZ19" s="93"/>
    </row>
    <row r="20" spans="1:52" s="96" customFormat="1" ht="150.75" customHeight="1" x14ac:dyDescent="0.25">
      <c r="A20" s="650"/>
      <c r="B20" s="642" t="s">
        <v>158</v>
      </c>
      <c r="C20" s="554" t="s">
        <v>200</v>
      </c>
      <c r="D20" s="586" t="s">
        <v>153</v>
      </c>
      <c r="E20" s="95"/>
      <c r="F20" s="126" t="s">
        <v>154</v>
      </c>
      <c r="G20" s="116">
        <v>7.0000000000000007E-2</v>
      </c>
      <c r="H20" s="116">
        <v>0.09</v>
      </c>
      <c r="I20" s="116">
        <v>0.09</v>
      </c>
      <c r="J20" s="116">
        <v>0.09</v>
      </c>
      <c r="K20" s="116">
        <v>0.09</v>
      </c>
      <c r="L20" s="116">
        <v>0.09</v>
      </c>
      <c r="M20" s="116">
        <v>0.06</v>
      </c>
      <c r="N20" s="116">
        <v>0.06</v>
      </c>
      <c r="O20" s="116">
        <v>0.09</v>
      </c>
      <c r="P20" s="116">
        <v>0.09</v>
      </c>
      <c r="Q20" s="116">
        <v>0.09</v>
      </c>
      <c r="R20" s="116">
        <v>0.09</v>
      </c>
      <c r="S20" s="126">
        <f t="shared" si="0"/>
        <v>0.99999999999999978</v>
      </c>
      <c r="T20" s="606">
        <f>+U20</f>
        <v>0.03</v>
      </c>
      <c r="U20" s="559">
        <v>0.03</v>
      </c>
      <c r="V20" s="441" t="s">
        <v>301</v>
      </c>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93"/>
      <c r="AX20" s="93"/>
      <c r="AY20" s="93"/>
      <c r="AZ20" s="93"/>
    </row>
    <row r="21" spans="1:52" s="96" customFormat="1" ht="150.75" customHeight="1" x14ac:dyDescent="0.25">
      <c r="A21" s="650"/>
      <c r="B21" s="642"/>
      <c r="C21" s="554"/>
      <c r="D21" s="582"/>
      <c r="E21" s="95"/>
      <c r="F21" s="123" t="s">
        <v>155</v>
      </c>
      <c r="G21" s="124"/>
      <c r="H21" s="124"/>
      <c r="I21" s="124"/>
      <c r="J21" s="124">
        <v>0.09</v>
      </c>
      <c r="K21" s="124">
        <v>0.09</v>
      </c>
      <c r="L21" s="124">
        <v>0.09</v>
      </c>
      <c r="M21" s="125">
        <v>0.06</v>
      </c>
      <c r="N21" s="125">
        <v>0.06</v>
      </c>
      <c r="O21" s="125">
        <v>0.09</v>
      </c>
      <c r="P21" s="379">
        <v>0.16</v>
      </c>
      <c r="Q21" s="379">
        <v>0.18</v>
      </c>
      <c r="R21" s="379">
        <v>0.18</v>
      </c>
      <c r="S21" s="123">
        <f t="shared" si="0"/>
        <v>1</v>
      </c>
      <c r="T21" s="606"/>
      <c r="U21" s="559"/>
      <c r="V21" s="61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93"/>
      <c r="AX21" s="93"/>
      <c r="AY21" s="93"/>
      <c r="AZ21" s="93"/>
    </row>
    <row r="22" spans="1:52" s="96" customFormat="1" ht="155.25" customHeight="1" x14ac:dyDescent="0.25">
      <c r="A22" s="650"/>
      <c r="B22" s="567" t="s">
        <v>159</v>
      </c>
      <c r="C22" s="436" t="s">
        <v>201</v>
      </c>
      <c r="D22" s="586" t="s">
        <v>153</v>
      </c>
      <c r="E22" s="95"/>
      <c r="F22" s="126" t="s">
        <v>154</v>
      </c>
      <c r="G22" s="98">
        <v>1.4200000000000001E-2</v>
      </c>
      <c r="H22" s="98">
        <v>2.86E-2</v>
      </c>
      <c r="I22" s="98">
        <v>4.2900000000000001E-2</v>
      </c>
      <c r="J22" s="98">
        <v>4.2900000000000001E-2</v>
      </c>
      <c r="K22" s="98">
        <v>7.1400000000000005E-2</v>
      </c>
      <c r="L22" s="98">
        <v>0.1429</v>
      </c>
      <c r="M22" s="98">
        <v>0.1429</v>
      </c>
      <c r="N22" s="98">
        <v>0.1429</v>
      </c>
      <c r="O22" s="98">
        <v>0.1429</v>
      </c>
      <c r="P22" s="98">
        <v>8.5699999999999998E-2</v>
      </c>
      <c r="Q22" s="98">
        <v>8.5699999999999998E-2</v>
      </c>
      <c r="R22" s="98">
        <v>5.7000000000000002E-2</v>
      </c>
      <c r="S22" s="126">
        <f t="shared" si="0"/>
        <v>1</v>
      </c>
      <c r="T22" s="596">
        <f>+U22</f>
        <v>7.0000000000000007E-2</v>
      </c>
      <c r="U22" s="559">
        <v>7.0000000000000007E-2</v>
      </c>
      <c r="V22" s="614" t="s">
        <v>302</v>
      </c>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93"/>
      <c r="AX22" s="93"/>
      <c r="AY22" s="93"/>
      <c r="AZ22" s="93"/>
    </row>
    <row r="23" spans="1:52" s="96" customFormat="1" ht="155.25" customHeight="1" thickBot="1" x14ac:dyDescent="0.3">
      <c r="A23" s="651"/>
      <c r="B23" s="571"/>
      <c r="C23" s="518"/>
      <c r="D23" s="587"/>
      <c r="E23" s="99"/>
      <c r="F23" s="131" t="s">
        <v>155</v>
      </c>
      <c r="G23" s="101">
        <v>1.4200000000000001E-2</v>
      </c>
      <c r="H23" s="101">
        <v>2.86E-2</v>
      </c>
      <c r="I23" s="101">
        <v>4.2900000000000001E-2</v>
      </c>
      <c r="J23" s="132">
        <v>4.2900000000000001E-2</v>
      </c>
      <c r="K23" s="132">
        <v>7.1400000000000005E-2</v>
      </c>
      <c r="L23" s="132">
        <v>0.1429</v>
      </c>
      <c r="M23" s="133">
        <v>0.1429</v>
      </c>
      <c r="N23" s="133">
        <v>0.1429</v>
      </c>
      <c r="O23" s="133">
        <v>0.1429</v>
      </c>
      <c r="P23" s="381">
        <v>8.5699999999999998E-2</v>
      </c>
      <c r="Q23" s="381">
        <v>8.5699999999999998E-2</v>
      </c>
      <c r="R23" s="381">
        <v>4.8399999999999999E-2</v>
      </c>
      <c r="S23" s="131">
        <f t="shared" si="0"/>
        <v>0.99140000000000006</v>
      </c>
      <c r="T23" s="605"/>
      <c r="U23" s="595"/>
      <c r="V23" s="615"/>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93"/>
      <c r="AX23" s="93"/>
      <c r="AY23" s="93"/>
      <c r="AZ23" s="93"/>
    </row>
    <row r="24" spans="1:52" s="96" customFormat="1" ht="72.75" customHeight="1" x14ac:dyDescent="0.25">
      <c r="A24" s="650" t="s">
        <v>149</v>
      </c>
      <c r="B24" s="568" t="s">
        <v>160</v>
      </c>
      <c r="C24" s="544" t="s">
        <v>202</v>
      </c>
      <c r="D24" s="601" t="s">
        <v>153</v>
      </c>
      <c r="E24" s="110"/>
      <c r="F24" s="129" t="s">
        <v>154</v>
      </c>
      <c r="G24" s="117">
        <v>0.03</v>
      </c>
      <c r="H24" s="117">
        <v>0.04</v>
      </c>
      <c r="I24" s="117">
        <v>0.1</v>
      </c>
      <c r="J24" s="117">
        <v>0.1</v>
      </c>
      <c r="K24" s="117">
        <v>0.1</v>
      </c>
      <c r="L24" s="117">
        <v>0.1</v>
      </c>
      <c r="M24" s="117">
        <v>0.1</v>
      </c>
      <c r="N24" s="117">
        <v>0.1</v>
      </c>
      <c r="O24" s="117">
        <v>0.1</v>
      </c>
      <c r="P24" s="117">
        <v>0.1</v>
      </c>
      <c r="Q24" s="117">
        <v>0.1</v>
      </c>
      <c r="R24" s="118">
        <v>0.03</v>
      </c>
      <c r="S24" s="129">
        <f t="shared" si="0"/>
        <v>0.99999999999999989</v>
      </c>
      <c r="T24" s="575">
        <f>+U24+U26</f>
        <v>0.1</v>
      </c>
      <c r="U24" s="608">
        <v>0.08</v>
      </c>
      <c r="V24" s="597" t="s">
        <v>303</v>
      </c>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93"/>
      <c r="AX24" s="93"/>
      <c r="AY24" s="93"/>
      <c r="AZ24" s="93"/>
    </row>
    <row r="25" spans="1:52" s="96" customFormat="1" ht="72.75" customHeight="1" thickBot="1" x14ac:dyDescent="0.3">
      <c r="A25" s="650"/>
      <c r="B25" s="568"/>
      <c r="C25" s="607"/>
      <c r="D25" s="582"/>
      <c r="E25" s="95"/>
      <c r="F25" s="123" t="s">
        <v>155</v>
      </c>
      <c r="G25" s="124">
        <v>0.03</v>
      </c>
      <c r="H25" s="124">
        <v>0.04</v>
      </c>
      <c r="I25" s="124">
        <v>0.1</v>
      </c>
      <c r="J25" s="124">
        <v>0.1</v>
      </c>
      <c r="K25" s="124">
        <v>0.1</v>
      </c>
      <c r="L25" s="124">
        <v>0.1</v>
      </c>
      <c r="M25" s="125">
        <v>0.1</v>
      </c>
      <c r="N25" s="125">
        <v>0.1</v>
      </c>
      <c r="O25" s="125">
        <v>0.1</v>
      </c>
      <c r="P25" s="379">
        <v>0.1</v>
      </c>
      <c r="Q25" s="379">
        <v>0.1</v>
      </c>
      <c r="R25" s="379">
        <v>0.03</v>
      </c>
      <c r="S25" s="123">
        <f t="shared" si="0"/>
        <v>0.99999999999999989</v>
      </c>
      <c r="T25" s="575"/>
      <c r="U25" s="558"/>
      <c r="V25" s="598"/>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93"/>
      <c r="AZ25" s="93"/>
    </row>
    <row r="26" spans="1:52" s="96" customFormat="1" ht="101.25" customHeight="1" x14ac:dyDescent="0.25">
      <c r="A26" s="650"/>
      <c r="B26" s="568"/>
      <c r="C26" s="557" t="s">
        <v>203</v>
      </c>
      <c r="D26" s="601" t="s">
        <v>153</v>
      </c>
      <c r="E26" s="110"/>
      <c r="F26" s="129" t="s">
        <v>154</v>
      </c>
      <c r="G26" s="117">
        <v>0.09</v>
      </c>
      <c r="H26" s="117">
        <v>0.09</v>
      </c>
      <c r="I26" s="117">
        <v>0.09</v>
      </c>
      <c r="J26" s="117">
        <v>0.09</v>
      </c>
      <c r="K26" s="117">
        <v>0.09</v>
      </c>
      <c r="L26" s="117">
        <v>0.09</v>
      </c>
      <c r="M26" s="117">
        <v>0.09</v>
      </c>
      <c r="N26" s="117">
        <v>0.09</v>
      </c>
      <c r="O26" s="117">
        <v>0.09</v>
      </c>
      <c r="P26" s="117">
        <v>0.09</v>
      </c>
      <c r="Q26" s="117">
        <v>0.05</v>
      </c>
      <c r="R26" s="117">
        <v>0.05</v>
      </c>
      <c r="S26" s="129">
        <f t="shared" si="0"/>
        <v>0.99999999999999989</v>
      </c>
      <c r="T26" s="575"/>
      <c r="U26" s="558">
        <v>0.02</v>
      </c>
      <c r="V26" s="597" t="s">
        <v>304</v>
      </c>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93"/>
      <c r="AX26" s="93"/>
      <c r="AY26" s="93"/>
      <c r="AZ26" s="93"/>
    </row>
    <row r="27" spans="1:52" s="96" customFormat="1" ht="101.25" customHeight="1" x14ac:dyDescent="0.25">
      <c r="A27" s="650"/>
      <c r="B27" s="657"/>
      <c r="C27" s="554"/>
      <c r="D27" s="582"/>
      <c r="E27" s="95"/>
      <c r="F27" s="123" t="s">
        <v>155</v>
      </c>
      <c r="G27" s="124">
        <v>0.05</v>
      </c>
      <c r="H27" s="124">
        <v>0.09</v>
      </c>
      <c r="I27" s="124">
        <v>0.09</v>
      </c>
      <c r="J27" s="124">
        <v>0.09</v>
      </c>
      <c r="K27" s="124">
        <v>0.09</v>
      </c>
      <c r="L27" s="124">
        <v>0.09</v>
      </c>
      <c r="M27" s="125">
        <v>0.09</v>
      </c>
      <c r="N27" s="125">
        <v>0.09</v>
      </c>
      <c r="O27" s="125">
        <v>0.09</v>
      </c>
      <c r="P27" s="379">
        <v>0.09</v>
      </c>
      <c r="Q27" s="379">
        <v>0.09</v>
      </c>
      <c r="R27" s="379">
        <v>0.05</v>
      </c>
      <c r="S27" s="123">
        <f t="shared" si="0"/>
        <v>0.99999999999999989</v>
      </c>
      <c r="T27" s="574"/>
      <c r="U27" s="559"/>
      <c r="V27" s="598"/>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93"/>
      <c r="AX27" s="93"/>
      <c r="AY27" s="93"/>
      <c r="AZ27" s="93"/>
    </row>
    <row r="28" spans="1:52" s="96" customFormat="1" ht="66.75" customHeight="1" x14ac:dyDescent="0.25">
      <c r="A28" s="650"/>
      <c r="B28" s="642" t="s">
        <v>161</v>
      </c>
      <c r="C28" s="554" t="s">
        <v>204</v>
      </c>
      <c r="D28" s="586" t="s">
        <v>153</v>
      </c>
      <c r="E28" s="95"/>
      <c r="F28" s="126" t="s">
        <v>154</v>
      </c>
      <c r="G28" s="116"/>
      <c r="H28" s="116"/>
      <c r="I28" s="116"/>
      <c r="J28" s="119"/>
      <c r="K28" s="119"/>
      <c r="L28" s="119"/>
      <c r="M28" s="119">
        <v>0.1</v>
      </c>
      <c r="N28" s="119">
        <v>0.2</v>
      </c>
      <c r="O28" s="119">
        <v>0.2</v>
      </c>
      <c r="P28" s="119">
        <v>0.2</v>
      </c>
      <c r="Q28" s="119">
        <v>0.2</v>
      </c>
      <c r="R28" s="119">
        <v>0.1</v>
      </c>
      <c r="S28" s="126">
        <f t="shared" si="0"/>
        <v>0.99999999999999989</v>
      </c>
      <c r="T28" s="606">
        <f>+U28+U30+U32</f>
        <v>0.1</v>
      </c>
      <c r="U28" s="559">
        <v>0.04</v>
      </c>
      <c r="V28" s="602" t="s">
        <v>305</v>
      </c>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93"/>
      <c r="AX28" s="93"/>
      <c r="AY28" s="93"/>
      <c r="AZ28" s="93"/>
    </row>
    <row r="29" spans="1:52" s="96" customFormat="1" ht="55.5" customHeight="1" x14ac:dyDescent="0.25">
      <c r="A29" s="650"/>
      <c r="B29" s="642"/>
      <c r="C29" s="554"/>
      <c r="D29" s="582"/>
      <c r="E29" s="95"/>
      <c r="F29" s="123" t="s">
        <v>155</v>
      </c>
      <c r="G29" s="124"/>
      <c r="H29" s="124"/>
      <c r="I29" s="124"/>
      <c r="J29" s="124"/>
      <c r="K29" s="124"/>
      <c r="L29" s="124"/>
      <c r="M29" s="125">
        <v>0</v>
      </c>
      <c r="N29" s="125">
        <v>0</v>
      </c>
      <c r="O29" s="125">
        <v>0.1</v>
      </c>
      <c r="P29" s="379">
        <v>0.1</v>
      </c>
      <c r="Q29" s="379">
        <v>0.1</v>
      </c>
      <c r="R29" s="379">
        <v>0.05</v>
      </c>
      <c r="S29" s="123">
        <f t="shared" si="0"/>
        <v>0.35000000000000003</v>
      </c>
      <c r="T29" s="606"/>
      <c r="U29" s="559"/>
      <c r="V29" s="602"/>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row>
    <row r="30" spans="1:52" s="96" customFormat="1" ht="44.25" customHeight="1" x14ac:dyDescent="0.25">
      <c r="A30" s="650"/>
      <c r="B30" s="642"/>
      <c r="C30" s="576" t="s">
        <v>205</v>
      </c>
      <c r="D30" s="586" t="s">
        <v>153</v>
      </c>
      <c r="E30" s="95"/>
      <c r="F30" s="126" t="s">
        <v>154</v>
      </c>
      <c r="G30" s="116"/>
      <c r="H30" s="116"/>
      <c r="I30" s="116">
        <v>0.1</v>
      </c>
      <c r="J30" s="119"/>
      <c r="K30" s="119"/>
      <c r="L30" s="119">
        <v>0.3</v>
      </c>
      <c r="M30" s="119"/>
      <c r="N30" s="119"/>
      <c r="O30" s="119">
        <v>0.4</v>
      </c>
      <c r="P30" s="119"/>
      <c r="Q30" s="119"/>
      <c r="R30" s="119">
        <v>0.2</v>
      </c>
      <c r="S30" s="126">
        <f t="shared" si="0"/>
        <v>1</v>
      </c>
      <c r="T30" s="606"/>
      <c r="U30" s="560">
        <v>0.03</v>
      </c>
      <c r="V30" s="603" t="s">
        <v>306</v>
      </c>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93"/>
      <c r="AX30" s="93"/>
      <c r="AY30" s="93"/>
      <c r="AZ30" s="93"/>
    </row>
    <row r="31" spans="1:52" s="96" customFormat="1" ht="40.5" customHeight="1" x14ac:dyDescent="0.25">
      <c r="A31" s="650"/>
      <c r="B31" s="642"/>
      <c r="C31" s="557"/>
      <c r="D31" s="582"/>
      <c r="E31" s="95"/>
      <c r="F31" s="123" t="s">
        <v>155</v>
      </c>
      <c r="G31" s="124"/>
      <c r="H31" s="124"/>
      <c r="I31" s="124">
        <v>0.1</v>
      </c>
      <c r="J31" s="124"/>
      <c r="K31" s="124"/>
      <c r="L31" s="124">
        <v>0.3</v>
      </c>
      <c r="M31" s="125"/>
      <c r="N31" s="125"/>
      <c r="O31" s="125">
        <v>0.1</v>
      </c>
      <c r="P31" s="379"/>
      <c r="Q31" s="379"/>
      <c r="R31" s="379">
        <v>0.5</v>
      </c>
      <c r="S31" s="123">
        <f t="shared" si="0"/>
        <v>1</v>
      </c>
      <c r="T31" s="606"/>
      <c r="U31" s="558"/>
      <c r="V31" s="604"/>
      <c r="W31" s="93"/>
      <c r="X31" s="93"/>
      <c r="Y31" s="93"/>
      <c r="Z31" s="93"/>
      <c r="AA31" s="93"/>
      <c r="AB31" s="93"/>
      <c r="AC31" s="93"/>
      <c r="AD31" s="93"/>
      <c r="AE31" s="93"/>
      <c r="AF31" s="93"/>
      <c r="AG31" s="93"/>
      <c r="AH31" s="93"/>
      <c r="AI31" s="93"/>
      <c r="AJ31" s="93"/>
      <c r="AK31" s="93"/>
      <c r="AL31" s="93"/>
      <c r="AM31" s="93"/>
      <c r="AN31" s="93"/>
      <c r="AO31" s="93"/>
      <c r="AP31" s="93"/>
      <c r="AQ31" s="93"/>
      <c r="AR31" s="93"/>
      <c r="AS31" s="93"/>
      <c r="AT31" s="93"/>
      <c r="AU31" s="93"/>
      <c r="AV31" s="93"/>
      <c r="AW31" s="93"/>
      <c r="AX31" s="93"/>
      <c r="AY31" s="93"/>
      <c r="AZ31" s="93"/>
    </row>
    <row r="32" spans="1:52" s="96" customFormat="1" ht="99" customHeight="1" x14ac:dyDescent="0.25">
      <c r="A32" s="650"/>
      <c r="B32" s="642"/>
      <c r="C32" s="554" t="s">
        <v>206</v>
      </c>
      <c r="D32" s="586" t="s">
        <v>153</v>
      </c>
      <c r="E32" s="95"/>
      <c r="F32" s="126" t="s">
        <v>154</v>
      </c>
      <c r="G32" s="116"/>
      <c r="H32" s="116"/>
      <c r="I32" s="116">
        <v>0.25</v>
      </c>
      <c r="J32" s="119"/>
      <c r="K32" s="119"/>
      <c r="L32" s="119">
        <v>0.25</v>
      </c>
      <c r="M32" s="119"/>
      <c r="N32" s="119"/>
      <c r="O32" s="119">
        <v>0.25</v>
      </c>
      <c r="P32" s="119"/>
      <c r="Q32" s="119"/>
      <c r="R32" s="119">
        <v>0.25</v>
      </c>
      <c r="S32" s="126">
        <f t="shared" si="0"/>
        <v>1</v>
      </c>
      <c r="T32" s="606"/>
      <c r="U32" s="559">
        <v>0.03</v>
      </c>
      <c r="V32" s="602" t="s">
        <v>307</v>
      </c>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row>
    <row r="33" spans="1:59" s="96" customFormat="1" ht="99" customHeight="1" thickBot="1" x14ac:dyDescent="0.3">
      <c r="A33" s="651"/>
      <c r="B33" s="643"/>
      <c r="C33" s="585"/>
      <c r="D33" s="587"/>
      <c r="E33" s="99"/>
      <c r="F33" s="121" t="s">
        <v>155</v>
      </c>
      <c r="G33" s="134"/>
      <c r="H33" s="134"/>
      <c r="I33" s="134">
        <v>0.25</v>
      </c>
      <c r="J33" s="134"/>
      <c r="K33" s="134"/>
      <c r="L33" s="134">
        <v>0.25</v>
      </c>
      <c r="M33" s="135"/>
      <c r="N33" s="135"/>
      <c r="O33" s="135"/>
      <c r="P33" s="382"/>
      <c r="Q33" s="382"/>
      <c r="R33" s="382">
        <v>0.5</v>
      </c>
      <c r="S33" s="123">
        <f t="shared" si="0"/>
        <v>1</v>
      </c>
      <c r="T33" s="596"/>
      <c r="U33" s="560"/>
      <c r="V33" s="602"/>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row>
    <row r="34" spans="1:59" s="96" customFormat="1" ht="84" customHeight="1" x14ac:dyDescent="0.25">
      <c r="A34" s="649" t="s">
        <v>162</v>
      </c>
      <c r="B34" s="570" t="s">
        <v>163</v>
      </c>
      <c r="C34" s="572" t="s">
        <v>207</v>
      </c>
      <c r="D34" s="581" t="s">
        <v>153</v>
      </c>
      <c r="E34" s="97"/>
      <c r="F34" s="122" t="s">
        <v>154</v>
      </c>
      <c r="G34" s="114"/>
      <c r="H34" s="114">
        <v>0.1</v>
      </c>
      <c r="I34" s="114">
        <v>0.09</v>
      </c>
      <c r="J34" s="114">
        <v>0.09</v>
      </c>
      <c r="K34" s="114">
        <v>0.09</v>
      </c>
      <c r="L34" s="114">
        <v>0.09</v>
      </c>
      <c r="M34" s="114">
        <v>0.09</v>
      </c>
      <c r="N34" s="114">
        <v>0.09</v>
      </c>
      <c r="O34" s="114">
        <v>0.09</v>
      </c>
      <c r="P34" s="114">
        <v>0.09</v>
      </c>
      <c r="Q34" s="114">
        <v>0.09</v>
      </c>
      <c r="R34" s="114">
        <v>0.09</v>
      </c>
      <c r="S34" s="122">
        <f t="shared" si="0"/>
        <v>0.99999999999999978</v>
      </c>
      <c r="T34" s="573">
        <f>+U34+U36</f>
        <v>0.05</v>
      </c>
      <c r="U34" s="588">
        <v>2.5000000000000001E-2</v>
      </c>
      <c r="V34" s="579" t="s">
        <v>308</v>
      </c>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93"/>
      <c r="AX34" s="93"/>
      <c r="AY34" s="93"/>
      <c r="AZ34" s="93"/>
    </row>
    <row r="35" spans="1:59" s="96" customFormat="1" ht="84" customHeight="1" x14ac:dyDescent="0.25">
      <c r="A35" s="650"/>
      <c r="B35" s="568"/>
      <c r="C35" s="554"/>
      <c r="D35" s="582"/>
      <c r="E35" s="95"/>
      <c r="F35" s="123" t="s">
        <v>155</v>
      </c>
      <c r="G35" s="124"/>
      <c r="H35" s="124">
        <v>0.1</v>
      </c>
      <c r="I35" s="124">
        <v>0.09</v>
      </c>
      <c r="J35" s="124">
        <v>0.09</v>
      </c>
      <c r="K35" s="124">
        <v>0.09</v>
      </c>
      <c r="L35" s="124">
        <v>0.09</v>
      </c>
      <c r="M35" s="125">
        <v>0.09</v>
      </c>
      <c r="N35" s="125">
        <v>0.09</v>
      </c>
      <c r="O35" s="125">
        <v>0.09</v>
      </c>
      <c r="P35" s="379">
        <v>0.09</v>
      </c>
      <c r="Q35" s="379">
        <v>0.09</v>
      </c>
      <c r="R35" s="379">
        <v>0.09</v>
      </c>
      <c r="S35" s="123">
        <f t="shared" si="0"/>
        <v>0.99999999999999978</v>
      </c>
      <c r="T35" s="575"/>
      <c r="U35" s="589"/>
      <c r="V35" s="580"/>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93"/>
      <c r="AX35" s="93"/>
      <c r="AY35" s="93"/>
      <c r="AZ35" s="93"/>
    </row>
    <row r="36" spans="1:59" s="96" customFormat="1" ht="93.75" customHeight="1" x14ac:dyDescent="0.25">
      <c r="A36" s="650"/>
      <c r="B36" s="568"/>
      <c r="C36" s="554" t="s">
        <v>208</v>
      </c>
      <c r="D36" s="586" t="s">
        <v>153</v>
      </c>
      <c r="E36" s="95"/>
      <c r="F36" s="129" t="s">
        <v>154</v>
      </c>
      <c r="G36" s="117"/>
      <c r="H36" s="117">
        <v>0.1</v>
      </c>
      <c r="I36" s="117">
        <v>0.09</v>
      </c>
      <c r="J36" s="117">
        <v>0.09</v>
      </c>
      <c r="K36" s="117">
        <v>0.09</v>
      </c>
      <c r="L36" s="117">
        <v>0.09</v>
      </c>
      <c r="M36" s="117">
        <v>0.09</v>
      </c>
      <c r="N36" s="117">
        <v>0.09</v>
      </c>
      <c r="O36" s="117">
        <v>0.09</v>
      </c>
      <c r="P36" s="117">
        <v>0.09</v>
      </c>
      <c r="Q36" s="117">
        <v>0.09</v>
      </c>
      <c r="R36" s="117">
        <v>0.09</v>
      </c>
      <c r="S36" s="129">
        <f t="shared" si="0"/>
        <v>0.99999999999999978</v>
      </c>
      <c r="T36" s="575"/>
      <c r="U36" s="553">
        <v>2.5000000000000001E-2</v>
      </c>
      <c r="V36" s="579" t="s">
        <v>309</v>
      </c>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row>
    <row r="37" spans="1:59" s="96" customFormat="1" ht="93.75" customHeight="1" thickBot="1" x14ac:dyDescent="0.3">
      <c r="A37" s="651"/>
      <c r="B37" s="571"/>
      <c r="C37" s="585"/>
      <c r="D37" s="587"/>
      <c r="E37" s="99"/>
      <c r="F37" s="121" t="s">
        <v>155</v>
      </c>
      <c r="G37" s="134"/>
      <c r="H37" s="134">
        <v>0.1</v>
      </c>
      <c r="I37" s="134">
        <v>0.09</v>
      </c>
      <c r="J37" s="134">
        <v>0.09</v>
      </c>
      <c r="K37" s="134">
        <v>0.09</v>
      </c>
      <c r="L37" s="134">
        <v>0.09</v>
      </c>
      <c r="M37" s="136">
        <v>0.09</v>
      </c>
      <c r="N37" s="136">
        <v>0.09</v>
      </c>
      <c r="O37" s="136">
        <v>0.09</v>
      </c>
      <c r="P37" s="383">
        <v>0.09</v>
      </c>
      <c r="Q37" s="383">
        <v>0.09</v>
      </c>
      <c r="R37" s="383">
        <v>0.09</v>
      </c>
      <c r="S37" s="121">
        <f t="shared" si="0"/>
        <v>0.99999999999999978</v>
      </c>
      <c r="T37" s="605"/>
      <c r="U37" s="590"/>
      <c r="V37" s="599"/>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93"/>
      <c r="AX37" s="93"/>
      <c r="AY37" s="93"/>
      <c r="AZ37" s="93"/>
    </row>
    <row r="38" spans="1:59" s="96" customFormat="1" ht="81.75" customHeight="1" x14ac:dyDescent="0.25">
      <c r="A38" s="649" t="s">
        <v>164</v>
      </c>
      <c r="B38" s="570" t="s">
        <v>165</v>
      </c>
      <c r="C38" s="557" t="s">
        <v>209</v>
      </c>
      <c r="D38" s="562" t="s">
        <v>153</v>
      </c>
      <c r="E38" s="110"/>
      <c r="F38" s="129" t="s">
        <v>154</v>
      </c>
      <c r="G38" s="117"/>
      <c r="H38" s="117"/>
      <c r="I38" s="117"/>
      <c r="J38" s="117">
        <v>0.4</v>
      </c>
      <c r="K38" s="117"/>
      <c r="L38" s="117"/>
      <c r="M38" s="117"/>
      <c r="N38" s="117"/>
      <c r="O38" s="117"/>
      <c r="P38" s="117">
        <v>0.6</v>
      </c>
      <c r="Q38" s="117"/>
      <c r="R38" s="117"/>
      <c r="S38" s="129">
        <f t="shared" si="0"/>
        <v>1</v>
      </c>
      <c r="T38" s="573">
        <f>+U38+U40</f>
        <v>0.1</v>
      </c>
      <c r="U38" s="552">
        <v>7.0000000000000007E-2</v>
      </c>
      <c r="V38" s="565" t="s">
        <v>310</v>
      </c>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93"/>
      <c r="AX38" s="93"/>
      <c r="AY38" s="93"/>
      <c r="AZ38" s="93"/>
    </row>
    <row r="39" spans="1:59" s="96" customFormat="1" ht="81.75" customHeight="1" x14ac:dyDescent="0.25">
      <c r="A39" s="650"/>
      <c r="B39" s="568"/>
      <c r="C39" s="554"/>
      <c r="D39" s="600"/>
      <c r="E39" s="95"/>
      <c r="F39" s="123" t="s">
        <v>155</v>
      </c>
      <c r="G39" s="124"/>
      <c r="H39" s="124"/>
      <c r="I39" s="124"/>
      <c r="J39" s="124">
        <v>0.45600000000000002</v>
      </c>
      <c r="K39" s="124"/>
      <c r="L39" s="124"/>
      <c r="M39" s="125"/>
      <c r="N39" s="125"/>
      <c r="O39" s="125"/>
      <c r="P39" s="379">
        <v>0.39400000000000002</v>
      </c>
      <c r="Q39" s="379"/>
      <c r="R39" s="379"/>
      <c r="S39" s="123">
        <f t="shared" si="0"/>
        <v>0.85000000000000009</v>
      </c>
      <c r="T39" s="575"/>
      <c r="U39" s="591"/>
      <c r="V39" s="566"/>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93"/>
      <c r="AX39" s="93"/>
      <c r="AY39" s="93"/>
      <c r="AZ39" s="93"/>
    </row>
    <row r="40" spans="1:59" s="96" customFormat="1" ht="51.75" customHeight="1" x14ac:dyDescent="0.25">
      <c r="A40" s="650"/>
      <c r="B40" s="568"/>
      <c r="C40" s="557" t="s">
        <v>210</v>
      </c>
      <c r="D40" s="577" t="s">
        <v>153</v>
      </c>
      <c r="E40" s="100"/>
      <c r="F40" s="129" t="s">
        <v>154</v>
      </c>
      <c r="G40" s="117"/>
      <c r="H40" s="117"/>
      <c r="I40" s="117"/>
      <c r="J40" s="117"/>
      <c r="K40" s="117"/>
      <c r="L40" s="117"/>
      <c r="M40" s="117">
        <v>0.24</v>
      </c>
      <c r="N40" s="117"/>
      <c r="O40" s="117"/>
      <c r="P40" s="117"/>
      <c r="Q40" s="117">
        <v>0.35</v>
      </c>
      <c r="R40" s="117">
        <v>0.41</v>
      </c>
      <c r="S40" s="129">
        <f t="shared" si="0"/>
        <v>1</v>
      </c>
      <c r="T40" s="575"/>
      <c r="U40" s="558">
        <v>0.03</v>
      </c>
      <c r="V40" s="565" t="s">
        <v>311</v>
      </c>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93"/>
      <c r="AX40" s="93"/>
      <c r="AY40" s="93"/>
      <c r="AZ40" s="93"/>
    </row>
    <row r="41" spans="1:59" s="96" customFormat="1" ht="52.5" customHeight="1" thickBot="1" x14ac:dyDescent="0.3">
      <c r="A41" s="651"/>
      <c r="B41" s="571"/>
      <c r="C41" s="576"/>
      <c r="D41" s="578"/>
      <c r="E41" s="120"/>
      <c r="F41" s="123" t="s">
        <v>155</v>
      </c>
      <c r="G41" s="137"/>
      <c r="H41" s="137"/>
      <c r="I41" s="137"/>
      <c r="J41" s="137"/>
      <c r="K41" s="137"/>
      <c r="L41" s="137"/>
      <c r="M41" s="135"/>
      <c r="N41" s="135"/>
      <c r="O41" s="135">
        <v>0.19400000000000001</v>
      </c>
      <c r="P41" s="382"/>
      <c r="Q41" s="382">
        <v>0.4</v>
      </c>
      <c r="R41" s="382">
        <v>0.40600000000000003</v>
      </c>
      <c r="S41" s="123">
        <f t="shared" si="0"/>
        <v>1</v>
      </c>
      <c r="T41" s="605"/>
      <c r="U41" s="560"/>
      <c r="V41" s="566"/>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row>
    <row r="42" spans="1:59" s="96" customFormat="1" ht="95.25" customHeight="1" x14ac:dyDescent="0.25">
      <c r="A42" s="652" t="s">
        <v>166</v>
      </c>
      <c r="B42" s="570" t="s">
        <v>211</v>
      </c>
      <c r="C42" s="572" t="s">
        <v>212</v>
      </c>
      <c r="D42" s="561" t="s">
        <v>153</v>
      </c>
      <c r="E42" s="112"/>
      <c r="F42" s="122" t="s">
        <v>154</v>
      </c>
      <c r="G42" s="114"/>
      <c r="H42" s="114"/>
      <c r="I42" s="114"/>
      <c r="J42" s="114">
        <v>0.1</v>
      </c>
      <c r="K42" s="114">
        <v>0.1</v>
      </c>
      <c r="L42" s="114">
        <v>0.2</v>
      </c>
      <c r="M42" s="115">
        <v>0.1</v>
      </c>
      <c r="N42" s="115">
        <v>0.1</v>
      </c>
      <c r="O42" s="115">
        <v>0.1</v>
      </c>
      <c r="P42" s="115">
        <v>0.2</v>
      </c>
      <c r="Q42" s="115">
        <v>0.1</v>
      </c>
      <c r="R42" s="115"/>
      <c r="S42" s="122">
        <f t="shared" si="0"/>
        <v>0.99999999999999989</v>
      </c>
      <c r="T42" s="573">
        <f>+U42</f>
        <v>0.05</v>
      </c>
      <c r="U42" s="563">
        <v>0.05</v>
      </c>
      <c r="V42" s="565" t="s">
        <v>312</v>
      </c>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93"/>
      <c r="AX42" s="93"/>
      <c r="AY42" s="93"/>
      <c r="AZ42" s="93"/>
    </row>
    <row r="43" spans="1:59" s="96" customFormat="1" ht="95.25" customHeight="1" x14ac:dyDescent="0.25">
      <c r="A43" s="653"/>
      <c r="B43" s="568"/>
      <c r="C43" s="554"/>
      <c r="D43" s="562"/>
      <c r="E43" s="100"/>
      <c r="F43" s="123" t="s">
        <v>155</v>
      </c>
      <c r="G43" s="137"/>
      <c r="H43" s="137"/>
      <c r="I43" s="137"/>
      <c r="J43" s="137">
        <v>0.1</v>
      </c>
      <c r="K43" s="137">
        <v>0.1</v>
      </c>
      <c r="L43" s="137">
        <v>0.1</v>
      </c>
      <c r="M43" s="135">
        <v>0.1</v>
      </c>
      <c r="N43" s="135">
        <v>0.1</v>
      </c>
      <c r="O43" s="135">
        <v>0.1</v>
      </c>
      <c r="P43" s="379">
        <v>0.2</v>
      </c>
      <c r="Q43" s="379">
        <v>0.1</v>
      </c>
      <c r="R43" s="379">
        <v>0.1</v>
      </c>
      <c r="S43" s="123">
        <f>SUM(G43:R43)</f>
        <v>1</v>
      </c>
      <c r="T43" s="574"/>
      <c r="U43" s="564"/>
      <c r="V43" s="566"/>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93"/>
      <c r="AX43" s="93"/>
      <c r="AY43" s="93"/>
      <c r="AZ43" s="93"/>
    </row>
    <row r="44" spans="1:59" s="96" customFormat="1" ht="48.75" customHeight="1" x14ac:dyDescent="0.25">
      <c r="A44" s="653"/>
      <c r="B44" s="567" t="s">
        <v>167</v>
      </c>
      <c r="C44" s="554" t="s">
        <v>213</v>
      </c>
      <c r="D44" s="569" t="s">
        <v>153</v>
      </c>
      <c r="E44" s="100"/>
      <c r="F44" s="126" t="s">
        <v>154</v>
      </c>
      <c r="G44" s="116"/>
      <c r="H44" s="116"/>
      <c r="I44" s="116"/>
      <c r="J44" s="116">
        <v>0.1</v>
      </c>
      <c r="K44" s="116">
        <v>0.1</v>
      </c>
      <c r="L44" s="116">
        <v>0.2</v>
      </c>
      <c r="M44" s="119">
        <v>0.1</v>
      </c>
      <c r="N44" s="119">
        <v>0.1</v>
      </c>
      <c r="O44" s="119">
        <v>0.1</v>
      </c>
      <c r="P44" s="119">
        <v>0.2</v>
      </c>
      <c r="Q44" s="119">
        <v>0.1</v>
      </c>
      <c r="R44" s="119"/>
      <c r="S44" s="126">
        <f t="shared" si="0"/>
        <v>0.99999999999999989</v>
      </c>
      <c r="T44" s="575">
        <f>+U44</f>
        <v>0.05</v>
      </c>
      <c r="U44" s="564">
        <v>0.05</v>
      </c>
      <c r="V44" s="565" t="s">
        <v>313</v>
      </c>
      <c r="W44" s="93"/>
      <c r="X44" s="93"/>
      <c r="Y44" s="93"/>
      <c r="Z44" s="93"/>
      <c r="AA44" s="93"/>
      <c r="AB44" s="93"/>
      <c r="AC44" s="93"/>
      <c r="AD44" s="93"/>
      <c r="AE44" s="93"/>
      <c r="AF44" s="93"/>
      <c r="AG44" s="93"/>
      <c r="AH44" s="93"/>
      <c r="AI44" s="93"/>
      <c r="AJ44" s="93"/>
      <c r="AK44" s="93"/>
      <c r="AL44" s="93"/>
      <c r="AM44" s="93"/>
      <c r="AN44" s="93"/>
      <c r="AO44" s="93"/>
      <c r="AP44" s="93"/>
      <c r="AQ44" s="93"/>
      <c r="AR44" s="93"/>
      <c r="AS44" s="93"/>
      <c r="AT44" s="93"/>
      <c r="AU44" s="93"/>
      <c r="AV44" s="93"/>
      <c r="AW44" s="93"/>
      <c r="AX44" s="93"/>
      <c r="AY44" s="93"/>
      <c r="AZ44" s="93"/>
    </row>
    <row r="45" spans="1:59" s="96" customFormat="1" ht="42.75" customHeight="1" x14ac:dyDescent="0.25">
      <c r="A45" s="653"/>
      <c r="B45" s="568"/>
      <c r="C45" s="554"/>
      <c r="D45" s="562"/>
      <c r="E45" s="100"/>
      <c r="F45" s="123" t="s">
        <v>155</v>
      </c>
      <c r="G45" s="137"/>
      <c r="H45" s="137"/>
      <c r="I45" s="137"/>
      <c r="J45" s="137">
        <v>0.1</v>
      </c>
      <c r="K45" s="137">
        <v>0.1</v>
      </c>
      <c r="L45" s="137">
        <v>0.2</v>
      </c>
      <c r="M45" s="135">
        <v>0.1</v>
      </c>
      <c r="N45" s="135">
        <v>0.1</v>
      </c>
      <c r="O45" s="135">
        <v>0.1</v>
      </c>
      <c r="P45" s="379">
        <v>0.2</v>
      </c>
      <c r="Q45" s="379">
        <v>0.1</v>
      </c>
      <c r="R45" s="379"/>
      <c r="S45" s="123">
        <f>SUM(G45:R45)</f>
        <v>0.99999999999999989</v>
      </c>
      <c r="T45" s="575"/>
      <c r="U45" s="564"/>
      <c r="V45" s="566"/>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93"/>
      <c r="AX45" s="93"/>
      <c r="AY45" s="93"/>
      <c r="AZ45" s="93"/>
    </row>
    <row r="46" spans="1:59" ht="39.75" customHeight="1" x14ac:dyDescent="0.25">
      <c r="A46" s="653"/>
      <c r="B46" s="138" t="s">
        <v>168</v>
      </c>
      <c r="C46" s="576" t="s">
        <v>214</v>
      </c>
      <c r="D46" s="569" t="s">
        <v>153</v>
      </c>
      <c r="E46" s="100"/>
      <c r="F46" s="126" t="s">
        <v>154</v>
      </c>
      <c r="G46" s="98">
        <v>8.3400000000000002E-2</v>
      </c>
      <c r="H46" s="98">
        <v>8.3400000000000002E-2</v>
      </c>
      <c r="I46" s="98">
        <v>8.3400000000000002E-2</v>
      </c>
      <c r="J46" s="98">
        <v>8.3299999999999999E-2</v>
      </c>
      <c r="K46" s="98">
        <v>8.3299999999999999E-2</v>
      </c>
      <c r="L46" s="98">
        <v>8.3299999999999999E-2</v>
      </c>
      <c r="M46" s="98">
        <v>8.3299999999999999E-2</v>
      </c>
      <c r="N46" s="98">
        <v>8.3400000000000002E-2</v>
      </c>
      <c r="O46" s="98">
        <v>8.3400000000000002E-2</v>
      </c>
      <c r="P46" s="98">
        <v>8.3400000000000002E-2</v>
      </c>
      <c r="Q46" s="98">
        <v>8.3400000000000002E-2</v>
      </c>
      <c r="R46" s="98">
        <v>8.3299999999999999E-2</v>
      </c>
      <c r="S46" s="126">
        <f t="shared" si="0"/>
        <v>1.0003000000000002</v>
      </c>
      <c r="T46" s="596">
        <f>+U46</f>
        <v>0.1</v>
      </c>
      <c r="U46" s="592">
        <v>0.1</v>
      </c>
      <c r="V46" s="579" t="s">
        <v>240</v>
      </c>
      <c r="BA46" s="9"/>
      <c r="BB46" s="9"/>
      <c r="BC46" s="9"/>
      <c r="BD46" s="9"/>
      <c r="BE46" s="9"/>
      <c r="BF46" s="9"/>
      <c r="BG46" s="9"/>
    </row>
    <row r="47" spans="1:59" ht="39.75" customHeight="1" thickBot="1" x14ac:dyDescent="0.3">
      <c r="A47" s="653"/>
      <c r="B47" s="139"/>
      <c r="C47" s="557"/>
      <c r="D47" s="562"/>
      <c r="E47" s="100"/>
      <c r="F47" s="123" t="s">
        <v>155</v>
      </c>
      <c r="G47" s="102">
        <v>8.3400000000000002E-2</v>
      </c>
      <c r="H47" s="102">
        <v>8.3400000000000002E-2</v>
      </c>
      <c r="I47" s="102">
        <v>8.3400000000000002E-2</v>
      </c>
      <c r="J47" s="102">
        <v>8.3299999999999999E-2</v>
      </c>
      <c r="K47" s="102">
        <v>8.3299999999999999E-2</v>
      </c>
      <c r="L47" s="102">
        <v>8.3299999999999999E-2</v>
      </c>
      <c r="M47" s="102">
        <v>8.3299999999999999E-2</v>
      </c>
      <c r="N47" s="102">
        <v>8.3400000000000002E-2</v>
      </c>
      <c r="O47" s="102">
        <v>8.3400000000000002E-2</v>
      </c>
      <c r="P47" s="384">
        <v>8.3400000000000002E-2</v>
      </c>
      <c r="Q47" s="384">
        <v>8.3400000000000002E-2</v>
      </c>
      <c r="R47" s="384">
        <v>8.3299999999999999E-2</v>
      </c>
      <c r="S47" s="123">
        <f t="shared" si="0"/>
        <v>1.0003000000000002</v>
      </c>
      <c r="T47" s="575"/>
      <c r="U47" s="593"/>
      <c r="V47" s="580"/>
      <c r="BA47" s="9"/>
      <c r="BB47" s="9"/>
      <c r="BC47" s="9"/>
      <c r="BD47" s="9"/>
      <c r="BE47" s="9"/>
      <c r="BF47" s="9"/>
      <c r="BG47" s="9"/>
    </row>
    <row r="48" spans="1:59" ht="27" customHeight="1" x14ac:dyDescent="0.25">
      <c r="A48" s="654" t="s">
        <v>169</v>
      </c>
      <c r="B48" s="641" t="s">
        <v>170</v>
      </c>
      <c r="C48" s="572" t="s">
        <v>215</v>
      </c>
      <c r="D48" s="581" t="s">
        <v>153</v>
      </c>
      <c r="E48" s="97"/>
      <c r="F48" s="122" t="s">
        <v>154</v>
      </c>
      <c r="G48" s="98">
        <v>8.3400000000000002E-2</v>
      </c>
      <c r="H48" s="98">
        <v>8.3400000000000002E-2</v>
      </c>
      <c r="I48" s="98">
        <v>8.3400000000000002E-2</v>
      </c>
      <c r="J48" s="92">
        <v>8.3299999999999999E-2</v>
      </c>
      <c r="K48" s="92">
        <v>8.3299999999999999E-2</v>
      </c>
      <c r="L48" s="92">
        <v>8.3400000000000002E-2</v>
      </c>
      <c r="M48" s="92">
        <v>8.3400000000000002E-2</v>
      </c>
      <c r="N48" s="92">
        <v>8.3299999999999999E-2</v>
      </c>
      <c r="O48" s="92">
        <v>8.3299999999999999E-2</v>
      </c>
      <c r="P48" s="92">
        <v>8.3299999999999999E-2</v>
      </c>
      <c r="Q48" s="92">
        <v>8.3299999999999999E-2</v>
      </c>
      <c r="R48" s="92">
        <v>8.3299999999999999E-2</v>
      </c>
      <c r="S48" s="122">
        <f t="shared" si="0"/>
        <v>1.0001000000000002</v>
      </c>
      <c r="T48" s="644">
        <f>+U48+U50</f>
        <v>0.1</v>
      </c>
      <c r="U48" s="594">
        <v>7.0000000000000007E-2</v>
      </c>
      <c r="V48" s="583" t="s">
        <v>314</v>
      </c>
      <c r="BA48" s="9"/>
      <c r="BB48" s="9"/>
      <c r="BC48" s="9"/>
      <c r="BD48" s="9"/>
      <c r="BE48" s="9"/>
      <c r="BF48" s="9"/>
      <c r="BG48" s="9"/>
    </row>
    <row r="49" spans="1:59" ht="26.25" customHeight="1" x14ac:dyDescent="0.25">
      <c r="A49" s="655"/>
      <c r="B49" s="642"/>
      <c r="C49" s="554"/>
      <c r="D49" s="582"/>
      <c r="E49" s="95"/>
      <c r="F49" s="123" t="s">
        <v>155</v>
      </c>
      <c r="G49" s="102">
        <v>8.3400000000000002E-2</v>
      </c>
      <c r="H49" s="102">
        <v>8.3400000000000002E-2</v>
      </c>
      <c r="I49" s="102">
        <v>8.3400000000000002E-2</v>
      </c>
      <c r="J49" s="102">
        <v>8.3299999999999999E-2</v>
      </c>
      <c r="K49" s="102">
        <v>8.3299999999999999E-2</v>
      </c>
      <c r="L49" s="102">
        <v>8.3400000000000002E-2</v>
      </c>
      <c r="M49" s="102">
        <v>8.3400000000000002E-2</v>
      </c>
      <c r="N49" s="102">
        <v>8.3299999999999999E-2</v>
      </c>
      <c r="O49" s="102">
        <v>8.3299999999999999E-2</v>
      </c>
      <c r="P49" s="384">
        <v>8.3299999999999999E-2</v>
      </c>
      <c r="Q49" s="384">
        <v>8.3299999999999999E-2</v>
      </c>
      <c r="R49" s="384">
        <v>8.3299999999999999E-2</v>
      </c>
      <c r="S49" s="123">
        <f>SUM(G49:R49)</f>
        <v>1.0001000000000002</v>
      </c>
      <c r="T49" s="606"/>
      <c r="U49" s="559"/>
      <c r="V49" s="584"/>
      <c r="BA49" s="9"/>
      <c r="BB49" s="9"/>
      <c r="BC49" s="9"/>
      <c r="BD49" s="9"/>
      <c r="BE49" s="9"/>
      <c r="BF49" s="9"/>
      <c r="BG49" s="9"/>
    </row>
    <row r="50" spans="1:59" ht="30" customHeight="1" x14ac:dyDescent="0.25">
      <c r="A50" s="655"/>
      <c r="B50" s="642"/>
      <c r="C50" s="554" t="s">
        <v>216</v>
      </c>
      <c r="D50" s="586" t="s">
        <v>153</v>
      </c>
      <c r="E50" s="95"/>
      <c r="F50" s="126" t="s">
        <v>154</v>
      </c>
      <c r="G50" s="94">
        <v>8.3400000000000002E-2</v>
      </c>
      <c r="H50" s="94">
        <v>8.3400000000000002E-2</v>
      </c>
      <c r="I50" s="94">
        <v>8.3299999999999999E-2</v>
      </c>
      <c r="J50" s="98">
        <v>8.3299999999999999E-2</v>
      </c>
      <c r="K50" s="98">
        <v>8.3299999999999999E-2</v>
      </c>
      <c r="L50" s="98">
        <v>8.3400000000000002E-2</v>
      </c>
      <c r="M50" s="98">
        <v>8.3400000000000002E-2</v>
      </c>
      <c r="N50" s="98">
        <v>8.3299999999999999E-2</v>
      </c>
      <c r="O50" s="98">
        <v>8.3299999999999999E-2</v>
      </c>
      <c r="P50" s="98">
        <v>8.3299999999999999E-2</v>
      </c>
      <c r="Q50" s="98">
        <v>8.3299999999999999E-2</v>
      </c>
      <c r="R50" s="98">
        <v>8.3299999999999999E-2</v>
      </c>
      <c r="S50" s="126">
        <f t="shared" si="0"/>
        <v>1.0000000000000002</v>
      </c>
      <c r="T50" s="606"/>
      <c r="U50" s="559">
        <v>0.03</v>
      </c>
      <c r="V50" s="583" t="s">
        <v>315</v>
      </c>
      <c r="BA50" s="9"/>
      <c r="BB50" s="9"/>
      <c r="BC50" s="9"/>
      <c r="BD50" s="9"/>
      <c r="BE50" s="9"/>
      <c r="BF50" s="9"/>
      <c r="BG50" s="9"/>
    </row>
    <row r="51" spans="1:59" ht="27.75" customHeight="1" thickBot="1" x14ac:dyDescent="0.3">
      <c r="A51" s="656"/>
      <c r="B51" s="643"/>
      <c r="C51" s="585"/>
      <c r="D51" s="587"/>
      <c r="E51" s="99"/>
      <c r="F51" s="121" t="s">
        <v>155</v>
      </c>
      <c r="G51" s="140">
        <v>8.3400000000000002E-2</v>
      </c>
      <c r="H51" s="140">
        <v>8.3400000000000002E-2</v>
      </c>
      <c r="I51" s="101">
        <v>8.3299999999999999E-2</v>
      </c>
      <c r="J51" s="134">
        <v>8.3299999999999999E-2</v>
      </c>
      <c r="K51" s="134">
        <v>8.3299999999999999E-2</v>
      </c>
      <c r="L51" s="134">
        <v>8.3400000000000002E-2</v>
      </c>
      <c r="M51" s="136">
        <v>8.3400000000000002E-2</v>
      </c>
      <c r="N51" s="136">
        <v>8.3299999999999999E-2</v>
      </c>
      <c r="O51" s="136">
        <v>8.3299999999999999E-2</v>
      </c>
      <c r="P51" s="384">
        <v>8.3299999999999999E-2</v>
      </c>
      <c r="Q51" s="384">
        <v>8.3299999999999999E-2</v>
      </c>
      <c r="R51" s="384">
        <v>8.3299999999999999E-2</v>
      </c>
      <c r="S51" s="121">
        <f>SUM(G51:R51)</f>
        <v>1.0000000000000002</v>
      </c>
      <c r="T51" s="645"/>
      <c r="U51" s="595"/>
      <c r="V51" s="584"/>
      <c r="BA51" s="9"/>
      <c r="BB51" s="9"/>
      <c r="BC51" s="9"/>
      <c r="BD51" s="9"/>
      <c r="BE51" s="9"/>
      <c r="BF51" s="9"/>
      <c r="BG51" s="9"/>
    </row>
    <row r="52" spans="1:59" s="16" customFormat="1" ht="18.75" customHeight="1" thickBot="1" x14ac:dyDescent="0.3">
      <c r="A52" s="616" t="s">
        <v>30</v>
      </c>
      <c r="B52" s="617"/>
      <c r="C52" s="617"/>
      <c r="D52" s="617"/>
      <c r="E52" s="617"/>
      <c r="F52" s="617"/>
      <c r="G52" s="617"/>
      <c r="H52" s="617"/>
      <c r="I52" s="617"/>
      <c r="J52" s="617"/>
      <c r="K52" s="617"/>
      <c r="L52" s="617"/>
      <c r="M52" s="617"/>
      <c r="N52" s="617"/>
      <c r="O52" s="617"/>
      <c r="P52" s="617"/>
      <c r="Q52" s="617"/>
      <c r="R52" s="617"/>
      <c r="S52" s="617"/>
      <c r="T52" s="80">
        <f>SUM(T8:T51)</f>
        <v>1.0000000000000002</v>
      </c>
      <c r="U52" s="79">
        <f>SUM(U8:U51)</f>
        <v>1.0000000000000002</v>
      </c>
      <c r="V52" s="74"/>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row>
    <row r="53" spans="1:59" s="16" customFormat="1" ht="30.75" customHeight="1" x14ac:dyDescent="0.25">
      <c r="A53" s="17"/>
      <c r="B53" s="17"/>
      <c r="C53" s="25"/>
      <c r="D53" s="17"/>
      <c r="E53" s="17"/>
      <c r="F53" s="17"/>
      <c r="G53" s="18"/>
      <c r="H53" s="18"/>
      <c r="I53" s="18"/>
      <c r="J53" s="18"/>
      <c r="K53" s="18"/>
      <c r="L53" s="18"/>
      <c r="M53" s="18"/>
      <c r="N53" s="18"/>
      <c r="O53" s="18"/>
      <c r="P53" s="18"/>
      <c r="Q53" s="18"/>
      <c r="R53" s="18"/>
      <c r="S53" s="18"/>
      <c r="T53" s="19"/>
      <c r="U53" s="19"/>
      <c r="V53" s="75" t="s">
        <v>42</v>
      </c>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row>
    <row r="54" spans="1:59" ht="29.25" customHeight="1" x14ac:dyDescent="0.25">
      <c r="A54" s="14"/>
      <c r="B54" s="14"/>
      <c r="C54" s="26"/>
      <c r="D54" s="14"/>
      <c r="E54" s="14"/>
      <c r="F54" s="14"/>
      <c r="G54" s="14"/>
      <c r="H54" s="14"/>
      <c r="I54" s="14"/>
      <c r="J54" s="14"/>
      <c r="K54" s="14"/>
      <c r="L54" s="14"/>
      <c r="M54" s="14"/>
      <c r="N54" s="20"/>
      <c r="O54" s="20"/>
      <c r="P54" s="20"/>
      <c r="Q54" s="20"/>
      <c r="R54" s="20"/>
      <c r="S54" s="20"/>
      <c r="T54" s="20"/>
      <c r="U54" s="20"/>
    </row>
    <row r="55" spans="1:59" x14ac:dyDescent="0.25">
      <c r="A55" s="14"/>
      <c r="B55" s="14"/>
      <c r="C55" s="26"/>
      <c r="D55" s="14"/>
      <c r="E55" s="14"/>
      <c r="F55" s="14"/>
      <c r="G55" s="14"/>
      <c r="H55" s="14"/>
      <c r="I55" s="14"/>
      <c r="J55" s="14"/>
      <c r="K55" s="14"/>
      <c r="L55" s="14"/>
      <c r="M55" s="14"/>
      <c r="N55" s="20"/>
      <c r="O55" s="20"/>
      <c r="P55" s="20"/>
      <c r="Q55" s="20"/>
      <c r="R55" s="20"/>
      <c r="S55" s="20"/>
      <c r="T55" s="20"/>
      <c r="U55" s="20"/>
    </row>
    <row r="56" spans="1:59" x14ac:dyDescent="0.25">
      <c r="A56" s="14"/>
      <c r="B56" s="14"/>
      <c r="C56" s="26"/>
      <c r="D56" s="14"/>
      <c r="E56" s="14"/>
      <c r="F56" s="14"/>
      <c r="G56" s="14"/>
      <c r="H56" s="14"/>
      <c r="I56" s="14"/>
      <c r="J56" s="14"/>
      <c r="K56" s="14"/>
      <c r="L56" s="14"/>
      <c r="M56" s="14"/>
      <c r="N56" s="20"/>
      <c r="O56" s="20"/>
      <c r="P56" s="20"/>
      <c r="Q56" s="20"/>
      <c r="R56" s="20"/>
      <c r="S56" s="20"/>
      <c r="T56" s="20"/>
      <c r="U56" s="20"/>
    </row>
    <row r="57" spans="1:59" x14ac:dyDescent="0.25">
      <c r="A57" s="14"/>
      <c r="B57" s="14"/>
      <c r="C57" s="26"/>
      <c r="D57" s="14"/>
      <c r="E57" s="14"/>
      <c r="F57" s="14"/>
      <c r="G57" s="14"/>
      <c r="H57" s="14"/>
      <c r="I57" s="14"/>
      <c r="J57" s="14"/>
      <c r="K57" s="14"/>
      <c r="L57" s="14"/>
      <c r="M57" s="14"/>
      <c r="N57" s="20"/>
      <c r="O57" s="20"/>
      <c r="P57" s="20"/>
      <c r="Q57" s="20"/>
      <c r="R57" s="20"/>
      <c r="S57" s="20"/>
      <c r="T57" s="20"/>
      <c r="U57" s="20"/>
    </row>
    <row r="58" spans="1:59" x14ac:dyDescent="0.25">
      <c r="A58" s="14"/>
      <c r="B58" s="14"/>
      <c r="C58" s="26"/>
      <c r="D58" s="14"/>
      <c r="E58" s="14"/>
      <c r="F58" s="14"/>
      <c r="G58" s="14"/>
      <c r="H58" s="14"/>
      <c r="I58" s="14"/>
      <c r="J58" s="14"/>
      <c r="K58" s="14"/>
      <c r="L58" s="14"/>
      <c r="M58" s="14"/>
      <c r="N58" s="20"/>
      <c r="O58" s="20"/>
      <c r="P58" s="20"/>
      <c r="Q58" s="20"/>
      <c r="R58" s="20"/>
      <c r="S58" s="20"/>
      <c r="T58" s="20"/>
      <c r="U58" s="20"/>
    </row>
    <row r="59" spans="1:59" x14ac:dyDescent="0.25">
      <c r="A59" s="14"/>
      <c r="B59" s="14"/>
      <c r="C59" s="26"/>
      <c r="D59" s="14"/>
      <c r="E59" s="14"/>
      <c r="F59" s="14"/>
      <c r="G59" s="14"/>
      <c r="H59" s="14"/>
      <c r="I59" s="14"/>
      <c r="J59" s="14"/>
      <c r="K59" s="14"/>
      <c r="L59" s="14"/>
      <c r="M59" s="14"/>
      <c r="N59" s="20"/>
      <c r="O59" s="20"/>
      <c r="P59" s="20"/>
      <c r="Q59" s="20"/>
      <c r="R59" s="20"/>
      <c r="S59" s="20"/>
      <c r="T59" s="20"/>
      <c r="U59" s="20"/>
    </row>
    <row r="60" spans="1:59" x14ac:dyDescent="0.25">
      <c r="A60" s="14"/>
      <c r="B60" s="14"/>
      <c r="C60" s="26"/>
      <c r="D60" s="14"/>
      <c r="E60" s="14"/>
      <c r="F60" s="14"/>
      <c r="G60" s="14"/>
      <c r="H60" s="14"/>
      <c r="I60" s="14"/>
      <c r="J60" s="14"/>
      <c r="K60" s="14"/>
      <c r="L60" s="14"/>
      <c r="M60" s="14"/>
      <c r="N60" s="20"/>
      <c r="O60" s="20"/>
      <c r="P60" s="20"/>
      <c r="Q60" s="20"/>
      <c r="R60" s="20"/>
      <c r="S60" s="20"/>
      <c r="T60" s="20"/>
      <c r="U60" s="20"/>
    </row>
    <row r="61" spans="1:59" x14ac:dyDescent="0.25">
      <c r="A61" s="14"/>
      <c r="B61" s="14"/>
      <c r="C61" s="26"/>
      <c r="D61" s="14"/>
      <c r="E61" s="14"/>
      <c r="F61" s="14"/>
      <c r="G61" s="14"/>
      <c r="H61" s="14"/>
      <c r="I61" s="14"/>
      <c r="J61" s="14"/>
      <c r="K61" s="14"/>
      <c r="L61" s="14"/>
      <c r="M61" s="14"/>
      <c r="N61" s="20"/>
      <c r="O61" s="20"/>
      <c r="P61" s="20"/>
      <c r="Q61" s="20"/>
      <c r="R61" s="20"/>
      <c r="S61" s="20"/>
      <c r="T61" s="20"/>
      <c r="U61" s="20"/>
    </row>
    <row r="62" spans="1:59" x14ac:dyDescent="0.25">
      <c r="A62" s="14"/>
      <c r="B62" s="14"/>
      <c r="C62" s="26"/>
      <c r="D62" s="14"/>
      <c r="E62" s="14"/>
      <c r="F62" s="14"/>
      <c r="G62" s="14"/>
      <c r="H62" s="14"/>
      <c r="I62" s="14"/>
      <c r="J62" s="14"/>
      <c r="K62" s="14"/>
      <c r="L62" s="14"/>
      <c r="M62" s="14"/>
      <c r="N62" s="20"/>
      <c r="O62" s="20"/>
      <c r="P62" s="20"/>
      <c r="Q62" s="20"/>
      <c r="R62" s="20"/>
      <c r="S62" s="20"/>
      <c r="T62" s="20"/>
      <c r="U62" s="20"/>
    </row>
    <row r="63" spans="1:59" x14ac:dyDescent="0.25">
      <c r="A63" s="14"/>
      <c r="B63" s="14"/>
      <c r="C63" s="26"/>
      <c r="D63" s="14"/>
      <c r="E63" s="14"/>
      <c r="F63" s="14"/>
      <c r="G63" s="14"/>
      <c r="H63" s="14"/>
      <c r="I63" s="14"/>
      <c r="J63" s="14"/>
      <c r="K63" s="14"/>
      <c r="L63" s="14"/>
      <c r="M63" s="14"/>
      <c r="N63" s="20"/>
      <c r="O63" s="20"/>
      <c r="P63" s="20"/>
      <c r="Q63" s="20"/>
      <c r="R63" s="20"/>
      <c r="S63" s="20"/>
      <c r="T63" s="20"/>
      <c r="U63" s="20"/>
    </row>
    <row r="64" spans="1:59" x14ac:dyDescent="0.25">
      <c r="A64" s="14"/>
      <c r="B64" s="14"/>
      <c r="C64" s="26"/>
      <c r="D64" s="14"/>
      <c r="E64" s="14"/>
      <c r="F64" s="14"/>
      <c r="G64" s="14"/>
      <c r="H64" s="14"/>
      <c r="I64" s="14"/>
      <c r="J64" s="14"/>
      <c r="K64" s="14"/>
      <c r="L64" s="14"/>
      <c r="M64" s="14"/>
      <c r="N64" s="20"/>
      <c r="O64" s="20"/>
      <c r="P64" s="20"/>
      <c r="Q64" s="20"/>
      <c r="R64" s="20"/>
      <c r="S64" s="20"/>
      <c r="T64" s="20"/>
      <c r="U64" s="20"/>
    </row>
    <row r="65" spans="1:21" x14ac:dyDescent="0.25">
      <c r="A65" s="14"/>
      <c r="B65" s="14"/>
      <c r="C65" s="26"/>
      <c r="D65" s="14"/>
      <c r="E65" s="14"/>
      <c r="F65" s="14"/>
      <c r="G65" s="14"/>
      <c r="H65" s="14"/>
      <c r="I65" s="14"/>
      <c r="J65" s="14"/>
      <c r="K65" s="14"/>
      <c r="L65" s="14"/>
      <c r="M65" s="14"/>
      <c r="N65" s="20"/>
      <c r="O65" s="20"/>
      <c r="P65" s="20"/>
      <c r="Q65" s="20"/>
      <c r="R65" s="20"/>
      <c r="S65" s="20"/>
      <c r="T65" s="20"/>
      <c r="U65" s="20"/>
    </row>
    <row r="66" spans="1:21" x14ac:dyDescent="0.25">
      <c r="A66" s="14"/>
      <c r="B66" s="14"/>
      <c r="C66" s="26"/>
      <c r="D66" s="14"/>
      <c r="E66" s="14"/>
      <c r="F66" s="14"/>
      <c r="G66" s="14"/>
      <c r="H66" s="14"/>
      <c r="I66" s="14"/>
      <c r="J66" s="14"/>
      <c r="K66" s="14"/>
      <c r="L66" s="14"/>
      <c r="M66" s="14"/>
      <c r="N66" s="20"/>
      <c r="O66" s="20"/>
      <c r="P66" s="20"/>
      <c r="Q66" s="20"/>
      <c r="R66" s="20"/>
      <c r="S66" s="20"/>
      <c r="T66" s="20"/>
      <c r="U66" s="20"/>
    </row>
    <row r="67" spans="1:21" x14ac:dyDescent="0.25">
      <c r="A67" s="14"/>
      <c r="B67" s="14"/>
      <c r="C67" s="26"/>
      <c r="D67" s="14"/>
      <c r="E67" s="14"/>
      <c r="F67" s="14"/>
      <c r="G67" s="14"/>
      <c r="H67" s="14"/>
      <c r="I67" s="14"/>
      <c r="J67" s="14"/>
      <c r="K67" s="14"/>
      <c r="L67" s="14"/>
      <c r="M67" s="14"/>
      <c r="N67" s="20"/>
      <c r="O67" s="20"/>
      <c r="P67" s="20"/>
      <c r="Q67" s="20"/>
      <c r="R67" s="20"/>
      <c r="S67" s="20"/>
      <c r="T67" s="20"/>
      <c r="U67" s="20"/>
    </row>
    <row r="68" spans="1:21" x14ac:dyDescent="0.25">
      <c r="A68" s="14"/>
      <c r="B68" s="14"/>
      <c r="C68" s="26"/>
      <c r="D68" s="14"/>
      <c r="E68" s="14"/>
      <c r="F68" s="14"/>
      <c r="G68" s="14"/>
      <c r="H68" s="14"/>
      <c r="I68" s="14"/>
      <c r="J68" s="14"/>
      <c r="K68" s="14"/>
      <c r="L68" s="14"/>
      <c r="M68" s="14"/>
      <c r="N68" s="20"/>
      <c r="O68" s="20"/>
      <c r="P68" s="20"/>
      <c r="Q68" s="20"/>
      <c r="R68" s="20"/>
      <c r="S68" s="20"/>
      <c r="T68" s="20"/>
      <c r="U68" s="20"/>
    </row>
    <row r="69" spans="1:21" x14ac:dyDescent="0.25">
      <c r="A69" s="14"/>
      <c r="B69" s="14"/>
      <c r="C69" s="26"/>
      <c r="D69" s="14"/>
      <c r="E69" s="14"/>
      <c r="F69" s="14"/>
      <c r="G69" s="14"/>
      <c r="H69" s="14"/>
      <c r="I69" s="14"/>
      <c r="J69" s="14"/>
      <c r="K69" s="14"/>
      <c r="L69" s="14"/>
      <c r="M69" s="14"/>
      <c r="N69" s="20"/>
      <c r="O69" s="20"/>
      <c r="P69" s="20"/>
      <c r="Q69" s="20"/>
      <c r="R69" s="20"/>
      <c r="S69" s="20"/>
      <c r="T69" s="20"/>
      <c r="U69" s="20"/>
    </row>
    <row r="70" spans="1:21" x14ac:dyDescent="0.25">
      <c r="A70" s="14"/>
      <c r="B70" s="14"/>
      <c r="C70" s="26"/>
      <c r="D70" s="14"/>
      <c r="E70" s="14"/>
      <c r="F70" s="14"/>
      <c r="G70" s="14"/>
      <c r="H70" s="14"/>
      <c r="I70" s="14"/>
      <c r="J70" s="14"/>
      <c r="K70" s="14"/>
      <c r="L70" s="14"/>
      <c r="M70" s="14"/>
      <c r="N70" s="20"/>
      <c r="O70" s="20"/>
      <c r="P70" s="20"/>
      <c r="Q70" s="20"/>
      <c r="R70" s="20"/>
      <c r="S70" s="20"/>
      <c r="T70" s="20"/>
      <c r="U70" s="20"/>
    </row>
    <row r="71" spans="1:21" x14ac:dyDescent="0.25">
      <c r="A71" s="14"/>
      <c r="B71" s="14"/>
      <c r="C71" s="26"/>
      <c r="D71" s="14"/>
      <c r="E71" s="14"/>
      <c r="F71" s="14"/>
      <c r="G71" s="14"/>
      <c r="H71" s="14"/>
      <c r="I71" s="14"/>
      <c r="J71" s="14"/>
      <c r="K71" s="14"/>
      <c r="L71" s="14"/>
      <c r="M71" s="14"/>
      <c r="N71" s="20"/>
      <c r="O71" s="20"/>
      <c r="P71" s="20"/>
      <c r="Q71" s="20"/>
      <c r="R71" s="20"/>
      <c r="S71" s="20"/>
      <c r="T71" s="20"/>
      <c r="U71" s="20"/>
    </row>
    <row r="72" spans="1:21" x14ac:dyDescent="0.25">
      <c r="A72" s="14"/>
      <c r="B72" s="14"/>
      <c r="C72" s="26"/>
      <c r="D72" s="14"/>
      <c r="E72" s="14"/>
      <c r="F72" s="14"/>
      <c r="G72" s="14"/>
      <c r="H72" s="14"/>
      <c r="I72" s="14"/>
      <c r="J72" s="14"/>
      <c r="K72" s="14"/>
      <c r="L72" s="14"/>
      <c r="M72" s="14"/>
      <c r="N72" s="20"/>
      <c r="O72" s="20"/>
      <c r="P72" s="20"/>
      <c r="Q72" s="20"/>
      <c r="R72" s="20"/>
      <c r="S72" s="20"/>
      <c r="T72" s="20"/>
      <c r="U72" s="20"/>
    </row>
    <row r="73" spans="1:21" x14ac:dyDescent="0.25">
      <c r="A73" s="14"/>
      <c r="B73" s="14"/>
      <c r="C73" s="26"/>
      <c r="D73" s="14"/>
      <c r="E73" s="14"/>
      <c r="F73" s="14"/>
      <c r="G73" s="14"/>
      <c r="H73" s="14"/>
      <c r="I73" s="14"/>
      <c r="J73" s="14"/>
      <c r="K73" s="14"/>
      <c r="L73" s="14"/>
      <c r="M73" s="14"/>
      <c r="N73" s="20"/>
      <c r="O73" s="20"/>
      <c r="P73" s="20"/>
      <c r="Q73" s="20"/>
      <c r="R73" s="20"/>
      <c r="S73" s="20"/>
      <c r="T73" s="20"/>
      <c r="U73" s="20"/>
    </row>
    <row r="74" spans="1:21" x14ac:dyDescent="0.25">
      <c r="A74" s="14"/>
      <c r="B74" s="14"/>
      <c r="C74" s="26"/>
      <c r="D74" s="14"/>
      <c r="E74" s="14"/>
      <c r="F74" s="14"/>
      <c r="G74" s="14"/>
      <c r="H74" s="14"/>
      <c r="I74" s="14"/>
      <c r="J74" s="14"/>
      <c r="K74" s="14"/>
      <c r="L74" s="14"/>
      <c r="M74" s="14"/>
      <c r="N74" s="20"/>
      <c r="O74" s="20"/>
      <c r="P74" s="20"/>
      <c r="Q74" s="20"/>
      <c r="R74" s="20"/>
      <c r="S74" s="20"/>
      <c r="T74" s="20"/>
      <c r="U74" s="20"/>
    </row>
    <row r="75" spans="1:21" x14ac:dyDescent="0.25">
      <c r="A75" s="14"/>
      <c r="B75" s="14"/>
      <c r="C75" s="26"/>
      <c r="D75" s="14"/>
      <c r="E75" s="14"/>
      <c r="F75" s="14"/>
      <c r="G75" s="14"/>
      <c r="H75" s="14"/>
      <c r="I75" s="14"/>
      <c r="J75" s="14"/>
      <c r="K75" s="14"/>
      <c r="L75" s="14"/>
      <c r="M75" s="14"/>
      <c r="N75" s="20"/>
      <c r="O75" s="20"/>
      <c r="P75" s="20"/>
      <c r="Q75" s="20"/>
      <c r="R75" s="20"/>
      <c r="S75" s="20"/>
      <c r="T75" s="20"/>
      <c r="U75" s="20"/>
    </row>
    <row r="76" spans="1:21" x14ac:dyDescent="0.25">
      <c r="A76" s="14"/>
      <c r="B76" s="14"/>
      <c r="C76" s="26"/>
      <c r="D76" s="14"/>
      <c r="E76" s="14"/>
      <c r="F76" s="14"/>
      <c r="G76" s="14"/>
      <c r="H76" s="14"/>
      <c r="I76" s="14"/>
      <c r="J76" s="14"/>
      <c r="K76" s="14"/>
      <c r="L76" s="14"/>
      <c r="M76" s="14"/>
      <c r="N76" s="20"/>
      <c r="O76" s="20"/>
      <c r="P76" s="20"/>
      <c r="Q76" s="20"/>
      <c r="R76" s="20"/>
      <c r="S76" s="20"/>
      <c r="T76" s="20"/>
      <c r="U76" s="20"/>
    </row>
    <row r="77" spans="1:21" x14ac:dyDescent="0.25">
      <c r="A77" s="14"/>
      <c r="B77" s="14"/>
      <c r="C77" s="26"/>
      <c r="D77" s="14"/>
      <c r="E77" s="14"/>
      <c r="F77" s="14"/>
      <c r="G77" s="14"/>
      <c r="H77" s="14"/>
      <c r="I77" s="14"/>
      <c r="J77" s="14"/>
      <c r="K77" s="14"/>
      <c r="L77" s="14"/>
      <c r="M77" s="14"/>
      <c r="N77" s="20"/>
      <c r="O77" s="20"/>
      <c r="P77" s="20"/>
      <c r="Q77" s="20"/>
      <c r="R77" s="20"/>
      <c r="S77" s="20"/>
      <c r="T77" s="20"/>
      <c r="U77" s="20"/>
    </row>
    <row r="78" spans="1:21" x14ac:dyDescent="0.25">
      <c r="A78" s="14"/>
      <c r="B78" s="14"/>
      <c r="C78" s="26"/>
      <c r="D78" s="14"/>
      <c r="E78" s="14"/>
      <c r="F78" s="14"/>
      <c r="G78" s="14"/>
      <c r="H78" s="14"/>
      <c r="I78" s="14"/>
      <c r="J78" s="14"/>
      <c r="K78" s="14"/>
      <c r="L78" s="14"/>
      <c r="M78" s="14"/>
      <c r="N78" s="20"/>
      <c r="O78" s="20"/>
      <c r="P78" s="20"/>
      <c r="Q78" s="20"/>
      <c r="R78" s="20"/>
      <c r="S78" s="20"/>
      <c r="T78" s="20"/>
      <c r="U78" s="20"/>
    </row>
    <row r="79" spans="1:21" x14ac:dyDescent="0.25">
      <c r="A79" s="14"/>
      <c r="B79" s="14"/>
      <c r="C79" s="26"/>
      <c r="D79" s="14"/>
      <c r="E79" s="14"/>
      <c r="F79" s="14"/>
      <c r="G79" s="14"/>
      <c r="H79" s="14"/>
      <c r="I79" s="14"/>
      <c r="J79" s="14"/>
      <c r="K79" s="14"/>
      <c r="L79" s="14"/>
      <c r="M79" s="14"/>
      <c r="N79" s="20"/>
      <c r="O79" s="20"/>
      <c r="P79" s="20"/>
      <c r="Q79" s="20"/>
      <c r="R79" s="20"/>
      <c r="S79" s="20"/>
      <c r="T79" s="20"/>
      <c r="U79" s="20"/>
    </row>
    <row r="80" spans="1:21" x14ac:dyDescent="0.25">
      <c r="A80" s="14"/>
      <c r="B80" s="14"/>
      <c r="C80" s="26"/>
      <c r="D80" s="14"/>
      <c r="E80" s="14"/>
      <c r="F80" s="14"/>
      <c r="G80" s="14"/>
      <c r="H80" s="14"/>
      <c r="I80" s="14"/>
      <c r="J80" s="14"/>
      <c r="K80" s="14"/>
      <c r="L80" s="14"/>
      <c r="M80" s="14"/>
      <c r="N80" s="20"/>
      <c r="O80" s="20"/>
      <c r="P80" s="20"/>
      <c r="Q80" s="20"/>
      <c r="R80" s="20"/>
      <c r="S80" s="20"/>
      <c r="T80" s="20"/>
      <c r="U80" s="20"/>
    </row>
    <row r="81" spans="1:21" x14ac:dyDescent="0.25">
      <c r="A81" s="14"/>
      <c r="B81" s="14"/>
      <c r="C81" s="26"/>
      <c r="D81" s="14"/>
      <c r="E81" s="14"/>
      <c r="F81" s="14"/>
      <c r="G81" s="14"/>
      <c r="H81" s="14"/>
      <c r="I81" s="14"/>
      <c r="J81" s="14"/>
      <c r="K81" s="14"/>
      <c r="L81" s="14"/>
      <c r="M81" s="14"/>
      <c r="N81" s="20"/>
      <c r="O81" s="20"/>
      <c r="P81" s="20"/>
      <c r="Q81" s="20"/>
      <c r="R81" s="20"/>
      <c r="S81" s="20"/>
      <c r="T81" s="20"/>
      <c r="U81" s="20"/>
    </row>
    <row r="82" spans="1:21" x14ac:dyDescent="0.25">
      <c r="A82" s="14"/>
      <c r="B82" s="14"/>
      <c r="C82" s="26"/>
      <c r="D82" s="14"/>
      <c r="E82" s="14"/>
      <c r="F82" s="14"/>
      <c r="G82" s="14"/>
      <c r="H82" s="14"/>
      <c r="I82" s="14"/>
      <c r="J82" s="14"/>
      <c r="K82" s="14"/>
      <c r="L82" s="14"/>
      <c r="M82" s="14"/>
      <c r="N82" s="20"/>
      <c r="O82" s="20"/>
      <c r="P82" s="20"/>
      <c r="Q82" s="20"/>
      <c r="R82" s="20"/>
      <c r="S82" s="20"/>
      <c r="T82" s="20"/>
      <c r="U82" s="20"/>
    </row>
    <row r="83" spans="1:21" x14ac:dyDescent="0.25">
      <c r="A83" s="14"/>
      <c r="B83" s="14"/>
      <c r="C83" s="26"/>
      <c r="D83" s="14"/>
      <c r="E83" s="14"/>
      <c r="F83" s="14"/>
      <c r="G83" s="14"/>
      <c r="H83" s="14"/>
      <c r="I83" s="14"/>
      <c r="J83" s="14"/>
      <c r="K83" s="14"/>
      <c r="L83" s="14"/>
      <c r="M83" s="14"/>
      <c r="N83" s="20"/>
      <c r="O83" s="20"/>
      <c r="P83" s="20"/>
      <c r="Q83" s="20"/>
      <c r="R83" s="20"/>
      <c r="S83" s="20"/>
      <c r="T83" s="20"/>
      <c r="U83" s="20"/>
    </row>
    <row r="84" spans="1:21" x14ac:dyDescent="0.25">
      <c r="A84" s="14"/>
      <c r="B84" s="14"/>
      <c r="C84" s="26"/>
      <c r="D84" s="14"/>
      <c r="E84" s="14"/>
      <c r="F84" s="14"/>
      <c r="G84" s="14"/>
      <c r="H84" s="14"/>
      <c r="I84" s="14"/>
      <c r="J84" s="14"/>
      <c r="K84" s="14"/>
      <c r="L84" s="14"/>
      <c r="M84" s="14"/>
      <c r="N84" s="20"/>
      <c r="O84" s="20"/>
      <c r="P84" s="20"/>
      <c r="Q84" s="20"/>
      <c r="R84" s="20"/>
      <c r="S84" s="20"/>
      <c r="T84" s="20"/>
      <c r="U84" s="20"/>
    </row>
    <row r="85" spans="1:21" x14ac:dyDescent="0.25">
      <c r="A85" s="14"/>
      <c r="B85" s="14"/>
      <c r="C85" s="26"/>
      <c r="D85" s="14"/>
      <c r="E85" s="14"/>
      <c r="F85" s="14"/>
      <c r="G85" s="14"/>
      <c r="H85" s="14"/>
      <c r="I85" s="14"/>
      <c r="J85" s="14"/>
      <c r="K85" s="14"/>
      <c r="L85" s="14"/>
      <c r="M85" s="14"/>
      <c r="N85" s="20"/>
      <c r="O85" s="20"/>
      <c r="P85" s="20"/>
      <c r="Q85" s="20"/>
      <c r="R85" s="20"/>
      <c r="S85" s="20"/>
      <c r="T85" s="20"/>
      <c r="U85" s="20"/>
    </row>
    <row r="86" spans="1:21" x14ac:dyDescent="0.25">
      <c r="A86" s="14"/>
      <c r="B86" s="14"/>
      <c r="C86" s="26"/>
      <c r="D86" s="14"/>
      <c r="E86" s="14"/>
      <c r="F86" s="14"/>
      <c r="G86" s="14"/>
      <c r="H86" s="14"/>
      <c r="I86" s="14"/>
      <c r="J86" s="14"/>
      <c r="K86" s="14"/>
      <c r="L86" s="14"/>
      <c r="M86" s="14"/>
      <c r="N86" s="20"/>
      <c r="O86" s="20"/>
      <c r="P86" s="20"/>
      <c r="Q86" s="20"/>
      <c r="R86" s="20"/>
      <c r="S86" s="20"/>
      <c r="T86" s="20"/>
      <c r="U86" s="20"/>
    </row>
    <row r="87" spans="1:21" x14ac:dyDescent="0.25">
      <c r="A87" s="14"/>
      <c r="B87" s="14"/>
      <c r="C87" s="26"/>
      <c r="D87" s="14"/>
      <c r="E87" s="14"/>
      <c r="F87" s="14"/>
      <c r="G87" s="14"/>
      <c r="H87" s="14"/>
      <c r="I87" s="14"/>
      <c r="J87" s="14"/>
      <c r="K87" s="14"/>
      <c r="L87" s="14"/>
      <c r="M87" s="14"/>
      <c r="N87" s="20"/>
      <c r="O87" s="20"/>
      <c r="P87" s="20"/>
      <c r="Q87" s="20"/>
      <c r="R87" s="20"/>
      <c r="S87" s="20"/>
      <c r="T87" s="20"/>
      <c r="U87" s="20"/>
    </row>
    <row r="88" spans="1:21" x14ac:dyDescent="0.25">
      <c r="A88" s="14"/>
      <c r="B88" s="14"/>
      <c r="C88" s="26"/>
      <c r="D88" s="14"/>
      <c r="E88" s="14"/>
      <c r="F88" s="14"/>
      <c r="G88" s="14"/>
      <c r="H88" s="14"/>
      <c r="I88" s="14"/>
      <c r="J88" s="14"/>
      <c r="K88" s="14"/>
      <c r="L88" s="14"/>
      <c r="M88" s="14"/>
      <c r="N88" s="20"/>
      <c r="O88" s="20"/>
      <c r="P88" s="20"/>
      <c r="Q88" s="20"/>
      <c r="R88" s="20"/>
      <c r="S88" s="20"/>
      <c r="T88" s="20"/>
      <c r="U88" s="20"/>
    </row>
    <row r="89" spans="1:21" x14ac:dyDescent="0.25">
      <c r="A89" s="14"/>
      <c r="B89" s="14"/>
      <c r="C89" s="26"/>
      <c r="D89" s="14"/>
      <c r="E89" s="14"/>
      <c r="F89" s="14"/>
      <c r="G89" s="14"/>
      <c r="H89" s="14"/>
      <c r="I89" s="14"/>
      <c r="J89" s="14"/>
      <c r="K89" s="14"/>
      <c r="L89" s="14"/>
      <c r="M89" s="14"/>
      <c r="N89" s="20"/>
      <c r="O89" s="20"/>
      <c r="P89" s="20"/>
      <c r="Q89" s="20"/>
      <c r="R89" s="20"/>
      <c r="S89" s="20"/>
      <c r="T89" s="20"/>
      <c r="U89" s="20"/>
    </row>
    <row r="90" spans="1:21" x14ac:dyDescent="0.25">
      <c r="A90" s="14"/>
      <c r="B90" s="14"/>
      <c r="C90" s="26"/>
      <c r="D90" s="14"/>
      <c r="E90" s="14"/>
      <c r="F90" s="14"/>
      <c r="G90" s="14"/>
      <c r="H90" s="14"/>
      <c r="I90" s="14"/>
      <c r="J90" s="14"/>
      <c r="K90" s="14"/>
      <c r="L90" s="14"/>
      <c r="M90" s="14"/>
      <c r="N90" s="20"/>
      <c r="O90" s="20"/>
      <c r="P90" s="20"/>
      <c r="Q90" s="20"/>
      <c r="R90" s="20"/>
      <c r="S90" s="20"/>
      <c r="T90" s="20"/>
      <c r="U90" s="20"/>
    </row>
    <row r="91" spans="1:21" x14ac:dyDescent="0.25">
      <c r="A91" s="14"/>
      <c r="B91" s="14"/>
      <c r="C91" s="26"/>
      <c r="D91" s="14"/>
      <c r="E91" s="14"/>
      <c r="F91" s="14"/>
      <c r="G91" s="14"/>
      <c r="H91" s="14"/>
      <c r="I91" s="14"/>
      <c r="J91" s="14"/>
      <c r="K91" s="14"/>
      <c r="L91" s="14"/>
      <c r="M91" s="14"/>
      <c r="N91" s="20"/>
      <c r="O91" s="20"/>
      <c r="P91" s="20"/>
      <c r="Q91" s="20"/>
      <c r="R91" s="20"/>
      <c r="S91" s="20"/>
      <c r="T91" s="20"/>
      <c r="U91" s="20"/>
    </row>
    <row r="92" spans="1:21" x14ac:dyDescent="0.25">
      <c r="A92" s="14"/>
      <c r="B92" s="14"/>
      <c r="C92" s="26"/>
      <c r="D92" s="14"/>
      <c r="E92" s="14"/>
      <c r="F92" s="14"/>
      <c r="G92" s="14"/>
      <c r="H92" s="14"/>
      <c r="I92" s="14"/>
      <c r="J92" s="14"/>
      <c r="K92" s="14"/>
      <c r="L92" s="14"/>
      <c r="M92" s="14"/>
      <c r="N92" s="20"/>
      <c r="O92" s="20"/>
      <c r="P92" s="20"/>
      <c r="Q92" s="20"/>
      <c r="R92" s="20"/>
      <c r="S92" s="20"/>
      <c r="T92" s="20"/>
      <c r="U92" s="20"/>
    </row>
    <row r="93" spans="1:21" x14ac:dyDescent="0.25">
      <c r="A93" s="14"/>
      <c r="B93" s="14"/>
      <c r="C93" s="26"/>
      <c r="D93" s="14"/>
      <c r="E93" s="14"/>
      <c r="F93" s="14"/>
      <c r="G93" s="14"/>
      <c r="H93" s="14"/>
      <c r="I93" s="14"/>
      <c r="J93" s="14"/>
      <c r="K93" s="14"/>
      <c r="L93" s="14"/>
      <c r="M93" s="14"/>
      <c r="N93" s="20"/>
      <c r="O93" s="20"/>
      <c r="P93" s="20"/>
      <c r="Q93" s="20"/>
      <c r="R93" s="20"/>
      <c r="S93" s="20"/>
      <c r="T93" s="20"/>
      <c r="U93" s="20"/>
    </row>
    <row r="94" spans="1:21" x14ac:dyDescent="0.25">
      <c r="A94" s="14"/>
      <c r="B94" s="14"/>
      <c r="C94" s="26"/>
      <c r="D94" s="14"/>
      <c r="E94" s="14"/>
      <c r="F94" s="14"/>
      <c r="G94" s="14"/>
      <c r="H94" s="14"/>
      <c r="I94" s="14"/>
      <c r="J94" s="14"/>
      <c r="K94" s="14"/>
      <c r="L94" s="14"/>
      <c r="M94" s="14"/>
      <c r="N94" s="20"/>
      <c r="O94" s="20"/>
      <c r="P94" s="20"/>
      <c r="Q94" s="20"/>
      <c r="R94" s="20"/>
      <c r="S94" s="20"/>
      <c r="T94" s="20"/>
      <c r="U94" s="20"/>
    </row>
    <row r="95" spans="1:21" x14ac:dyDescent="0.25">
      <c r="A95" s="14"/>
      <c r="B95" s="14"/>
      <c r="C95" s="26"/>
      <c r="D95" s="14"/>
      <c r="E95" s="14"/>
      <c r="F95" s="14"/>
      <c r="G95" s="14"/>
      <c r="H95" s="14"/>
      <c r="I95" s="14"/>
      <c r="J95" s="14"/>
      <c r="K95" s="14"/>
      <c r="L95" s="14"/>
      <c r="M95" s="14"/>
      <c r="N95" s="20"/>
      <c r="O95" s="20"/>
      <c r="P95" s="20"/>
      <c r="Q95" s="20"/>
      <c r="R95" s="20"/>
      <c r="S95" s="20"/>
      <c r="T95" s="20"/>
      <c r="U95" s="20"/>
    </row>
    <row r="96" spans="1:21" x14ac:dyDescent="0.25">
      <c r="A96" s="14"/>
      <c r="B96" s="14"/>
      <c r="C96" s="26"/>
      <c r="D96" s="14"/>
      <c r="E96" s="14"/>
      <c r="F96" s="14"/>
      <c r="G96" s="14"/>
      <c r="H96" s="14"/>
      <c r="I96" s="14"/>
      <c r="J96" s="14"/>
      <c r="K96" s="14"/>
      <c r="L96" s="14"/>
      <c r="M96" s="14"/>
      <c r="N96" s="20"/>
      <c r="O96" s="20"/>
      <c r="P96" s="20"/>
      <c r="Q96" s="20"/>
      <c r="R96" s="20"/>
      <c r="S96" s="20"/>
      <c r="T96" s="20"/>
      <c r="U96" s="20"/>
    </row>
    <row r="97" spans="1:21" x14ac:dyDescent="0.25">
      <c r="A97" s="14"/>
      <c r="B97" s="14"/>
      <c r="C97" s="26"/>
      <c r="D97" s="14"/>
      <c r="E97" s="14"/>
      <c r="F97" s="14"/>
      <c r="G97" s="14"/>
      <c r="H97" s="14"/>
      <c r="I97" s="14"/>
      <c r="J97" s="14"/>
      <c r="K97" s="14"/>
      <c r="L97" s="14"/>
      <c r="M97" s="14"/>
      <c r="N97" s="20"/>
      <c r="O97" s="20"/>
      <c r="P97" s="20"/>
      <c r="Q97" s="20"/>
      <c r="R97" s="20"/>
      <c r="S97" s="20"/>
      <c r="T97" s="20"/>
      <c r="U97" s="20"/>
    </row>
    <row r="98" spans="1:21" x14ac:dyDescent="0.25">
      <c r="A98" s="14"/>
      <c r="B98" s="14"/>
      <c r="C98" s="26"/>
      <c r="D98" s="14"/>
      <c r="E98" s="14"/>
      <c r="F98" s="14"/>
      <c r="G98" s="14"/>
      <c r="H98" s="14"/>
      <c r="I98" s="14"/>
      <c r="J98" s="14"/>
      <c r="K98" s="14"/>
      <c r="L98" s="14"/>
      <c r="M98" s="14"/>
      <c r="N98" s="20"/>
      <c r="O98" s="20"/>
      <c r="P98" s="20"/>
      <c r="Q98" s="20"/>
      <c r="R98" s="20"/>
      <c r="S98" s="20"/>
      <c r="T98" s="20"/>
      <c r="U98" s="20"/>
    </row>
    <row r="99" spans="1:21" x14ac:dyDescent="0.25">
      <c r="A99" s="14"/>
      <c r="B99" s="14"/>
      <c r="C99" s="26"/>
      <c r="D99" s="14"/>
      <c r="E99" s="14"/>
      <c r="F99" s="14"/>
      <c r="G99" s="14"/>
      <c r="H99" s="14"/>
      <c r="I99" s="14"/>
      <c r="J99" s="14"/>
      <c r="K99" s="14"/>
      <c r="L99" s="14"/>
      <c r="M99" s="14"/>
      <c r="N99" s="20"/>
      <c r="O99" s="20"/>
      <c r="P99" s="20"/>
      <c r="Q99" s="20"/>
      <c r="R99" s="20"/>
      <c r="S99" s="20"/>
      <c r="T99" s="20"/>
      <c r="U99" s="20"/>
    </row>
    <row r="100" spans="1:21" x14ac:dyDescent="0.25">
      <c r="A100" s="14"/>
      <c r="B100" s="14"/>
      <c r="C100" s="26"/>
      <c r="D100" s="14"/>
      <c r="E100" s="14"/>
      <c r="F100" s="14"/>
      <c r="G100" s="14"/>
      <c r="H100" s="14"/>
      <c r="I100" s="14"/>
      <c r="J100" s="14"/>
      <c r="K100" s="14"/>
      <c r="L100" s="14"/>
      <c r="M100" s="14"/>
      <c r="N100" s="20"/>
      <c r="O100" s="20"/>
      <c r="P100" s="20"/>
      <c r="Q100" s="20"/>
      <c r="R100" s="20"/>
      <c r="S100" s="20"/>
      <c r="T100" s="20"/>
      <c r="U100" s="20"/>
    </row>
    <row r="101" spans="1:21" x14ac:dyDescent="0.25">
      <c r="A101" s="14"/>
      <c r="B101" s="14"/>
      <c r="C101" s="26"/>
      <c r="D101" s="14"/>
      <c r="E101" s="14"/>
      <c r="F101" s="14"/>
      <c r="G101" s="14"/>
      <c r="H101" s="14"/>
      <c r="I101" s="14"/>
      <c r="J101" s="14"/>
      <c r="K101" s="14"/>
      <c r="L101" s="14"/>
      <c r="M101" s="14"/>
      <c r="N101" s="20"/>
      <c r="O101" s="20"/>
      <c r="P101" s="20"/>
      <c r="Q101" s="20"/>
      <c r="R101" s="20"/>
      <c r="S101" s="20"/>
      <c r="T101" s="20"/>
      <c r="U101" s="20"/>
    </row>
    <row r="102" spans="1:21" x14ac:dyDescent="0.25">
      <c r="A102" s="14"/>
      <c r="B102" s="14"/>
      <c r="C102" s="26"/>
      <c r="D102" s="14"/>
      <c r="E102" s="14"/>
      <c r="F102" s="14"/>
      <c r="G102" s="14"/>
      <c r="H102" s="14"/>
      <c r="I102" s="14"/>
      <c r="J102" s="14"/>
      <c r="K102" s="14"/>
      <c r="L102" s="14"/>
      <c r="M102" s="14"/>
      <c r="N102" s="20"/>
      <c r="O102" s="20"/>
      <c r="P102" s="20"/>
      <c r="Q102" s="20"/>
      <c r="R102" s="20"/>
      <c r="S102" s="20"/>
      <c r="T102" s="20"/>
      <c r="U102" s="20"/>
    </row>
    <row r="103" spans="1:21" x14ac:dyDescent="0.25">
      <c r="A103" s="14"/>
      <c r="B103" s="14"/>
      <c r="C103" s="26"/>
      <c r="D103" s="14"/>
      <c r="E103" s="14"/>
      <c r="F103" s="14"/>
      <c r="G103" s="14"/>
      <c r="H103" s="14"/>
      <c r="I103" s="14"/>
      <c r="J103" s="14"/>
      <c r="K103" s="14"/>
      <c r="L103" s="14"/>
      <c r="M103" s="14"/>
      <c r="N103" s="20"/>
      <c r="O103" s="20"/>
      <c r="P103" s="20"/>
      <c r="Q103" s="20"/>
      <c r="R103" s="20"/>
      <c r="S103" s="20"/>
      <c r="T103" s="20"/>
      <c r="U103" s="20"/>
    </row>
    <row r="104" spans="1:21" x14ac:dyDescent="0.25">
      <c r="A104" s="14"/>
      <c r="B104" s="14"/>
      <c r="C104" s="26"/>
      <c r="D104" s="14"/>
      <c r="E104" s="14"/>
      <c r="F104" s="14"/>
      <c r="G104" s="14"/>
      <c r="H104" s="14"/>
      <c r="I104" s="14"/>
      <c r="J104" s="14"/>
      <c r="K104" s="14"/>
      <c r="L104" s="14"/>
      <c r="M104" s="14"/>
      <c r="N104" s="20"/>
      <c r="O104" s="20"/>
      <c r="P104" s="20"/>
      <c r="Q104" s="20"/>
      <c r="R104" s="20"/>
      <c r="S104" s="20"/>
      <c r="T104" s="20"/>
      <c r="U104" s="20"/>
    </row>
    <row r="105" spans="1:21" x14ac:dyDescent="0.25">
      <c r="A105" s="14"/>
      <c r="B105" s="14"/>
      <c r="C105" s="26"/>
      <c r="D105" s="14"/>
      <c r="E105" s="14"/>
      <c r="F105" s="14"/>
      <c r="G105" s="14"/>
      <c r="H105" s="14"/>
      <c r="I105" s="14"/>
      <c r="J105" s="14"/>
      <c r="K105" s="14"/>
      <c r="L105" s="14"/>
      <c r="M105" s="14"/>
      <c r="N105" s="20"/>
      <c r="O105" s="20"/>
      <c r="P105" s="20"/>
      <c r="Q105" s="20"/>
      <c r="R105" s="20"/>
      <c r="S105" s="20"/>
      <c r="T105" s="20"/>
      <c r="U105" s="20"/>
    </row>
    <row r="106" spans="1:21" x14ac:dyDescent="0.25">
      <c r="A106" s="14"/>
      <c r="B106" s="14"/>
      <c r="C106" s="26"/>
      <c r="D106" s="14"/>
      <c r="E106" s="14"/>
      <c r="F106" s="14"/>
      <c r="G106" s="14"/>
      <c r="H106" s="14"/>
      <c r="I106" s="14"/>
      <c r="J106" s="14"/>
      <c r="K106" s="14"/>
      <c r="L106" s="14"/>
      <c r="M106" s="14"/>
      <c r="N106" s="20"/>
      <c r="O106" s="20"/>
      <c r="P106" s="20"/>
      <c r="Q106" s="20"/>
      <c r="R106" s="20"/>
      <c r="S106" s="20"/>
      <c r="T106" s="20"/>
      <c r="U106" s="20"/>
    </row>
    <row r="107" spans="1:21" x14ac:dyDescent="0.25">
      <c r="A107" s="14"/>
      <c r="B107" s="14"/>
      <c r="C107" s="26"/>
      <c r="D107" s="14"/>
      <c r="E107" s="14"/>
      <c r="F107" s="14"/>
      <c r="G107" s="14"/>
      <c r="H107" s="14"/>
      <c r="I107" s="14"/>
      <c r="J107" s="14"/>
      <c r="K107" s="14"/>
      <c r="L107" s="14"/>
      <c r="M107" s="14"/>
      <c r="N107" s="20"/>
      <c r="O107" s="20"/>
      <c r="P107" s="20"/>
      <c r="Q107" s="20"/>
      <c r="R107" s="20"/>
      <c r="S107" s="20"/>
      <c r="T107" s="20"/>
      <c r="U107" s="20"/>
    </row>
    <row r="108" spans="1:21" x14ac:dyDescent="0.25">
      <c r="A108" s="14"/>
      <c r="B108" s="14"/>
      <c r="C108" s="26"/>
      <c r="D108" s="14"/>
      <c r="E108" s="14"/>
      <c r="F108" s="14"/>
      <c r="G108" s="14"/>
      <c r="H108" s="14"/>
      <c r="I108" s="14"/>
      <c r="J108" s="14"/>
      <c r="K108" s="14"/>
      <c r="L108" s="14"/>
      <c r="M108" s="14"/>
      <c r="N108" s="20"/>
      <c r="O108" s="20"/>
      <c r="P108" s="20"/>
      <c r="Q108" s="20"/>
      <c r="R108" s="20"/>
      <c r="S108" s="20"/>
      <c r="T108" s="20"/>
      <c r="U108" s="20"/>
    </row>
    <row r="109" spans="1:21" x14ac:dyDescent="0.25">
      <c r="A109" s="14"/>
      <c r="B109" s="14"/>
      <c r="C109" s="26"/>
      <c r="D109" s="14"/>
      <c r="E109" s="14"/>
      <c r="F109" s="14"/>
      <c r="G109" s="14"/>
      <c r="H109" s="14"/>
      <c r="I109" s="14"/>
      <c r="J109" s="14"/>
      <c r="K109" s="14"/>
      <c r="L109" s="14"/>
      <c r="M109" s="14"/>
      <c r="N109" s="20"/>
      <c r="O109" s="20"/>
      <c r="P109" s="20"/>
      <c r="Q109" s="20"/>
      <c r="R109" s="20"/>
      <c r="S109" s="20"/>
      <c r="T109" s="20"/>
      <c r="U109" s="20"/>
    </row>
    <row r="110" spans="1:21" x14ac:dyDescent="0.25">
      <c r="A110" s="14"/>
      <c r="B110" s="14"/>
      <c r="C110" s="26"/>
      <c r="D110" s="14"/>
      <c r="E110" s="14"/>
      <c r="F110" s="14"/>
      <c r="G110" s="14"/>
      <c r="H110" s="14"/>
      <c r="I110" s="14"/>
      <c r="J110" s="14"/>
      <c r="K110" s="14"/>
      <c r="L110" s="14"/>
      <c r="M110" s="14"/>
      <c r="N110" s="20"/>
      <c r="O110" s="20"/>
      <c r="P110" s="20"/>
      <c r="Q110" s="20"/>
      <c r="R110" s="20"/>
      <c r="S110" s="20"/>
      <c r="T110" s="20"/>
      <c r="U110" s="20"/>
    </row>
    <row r="111" spans="1:21" x14ac:dyDescent="0.25">
      <c r="A111" s="14"/>
      <c r="B111" s="14"/>
      <c r="C111" s="26"/>
      <c r="D111" s="14"/>
      <c r="E111" s="14"/>
      <c r="F111" s="14"/>
      <c r="G111" s="14"/>
      <c r="H111" s="14"/>
      <c r="I111" s="14"/>
      <c r="J111" s="14"/>
      <c r="K111" s="14"/>
      <c r="L111" s="14"/>
      <c r="M111" s="14"/>
      <c r="N111" s="20"/>
      <c r="O111" s="20"/>
      <c r="P111" s="20"/>
      <c r="Q111" s="20"/>
      <c r="R111" s="20"/>
      <c r="S111" s="20"/>
      <c r="T111" s="20"/>
      <c r="U111" s="20"/>
    </row>
    <row r="112" spans="1:21" x14ac:dyDescent="0.25">
      <c r="A112" s="14"/>
      <c r="B112" s="14"/>
      <c r="C112" s="26"/>
      <c r="D112" s="14"/>
      <c r="E112" s="14"/>
      <c r="F112" s="14"/>
      <c r="G112" s="14"/>
      <c r="H112" s="14"/>
      <c r="I112" s="14"/>
      <c r="J112" s="14"/>
      <c r="K112" s="14"/>
      <c r="L112" s="14"/>
      <c r="M112" s="14"/>
      <c r="N112" s="20"/>
      <c r="O112" s="20"/>
      <c r="P112" s="20"/>
      <c r="Q112" s="20"/>
      <c r="R112" s="20"/>
      <c r="S112" s="20"/>
      <c r="T112" s="20"/>
      <c r="U112" s="20"/>
    </row>
    <row r="113" spans="1:21" x14ac:dyDescent="0.25">
      <c r="A113" s="14"/>
      <c r="B113" s="14"/>
      <c r="C113" s="26"/>
      <c r="D113" s="14"/>
      <c r="E113" s="14"/>
      <c r="F113" s="14"/>
      <c r="G113" s="14"/>
      <c r="H113" s="14"/>
      <c r="I113" s="14"/>
      <c r="J113" s="14"/>
      <c r="K113" s="14"/>
      <c r="L113" s="14"/>
      <c r="M113" s="14"/>
      <c r="N113" s="20"/>
      <c r="O113" s="20"/>
      <c r="P113" s="20"/>
      <c r="Q113" s="20"/>
      <c r="R113" s="20"/>
      <c r="S113" s="20"/>
      <c r="T113" s="20"/>
      <c r="U113" s="20"/>
    </row>
    <row r="114" spans="1:21" x14ac:dyDescent="0.25">
      <c r="A114" s="14"/>
      <c r="B114" s="14"/>
      <c r="C114" s="26"/>
      <c r="D114" s="14"/>
      <c r="E114" s="14"/>
      <c r="F114" s="14"/>
      <c r="G114" s="14"/>
      <c r="H114" s="14"/>
      <c r="I114" s="14"/>
      <c r="J114" s="14"/>
      <c r="K114" s="14"/>
      <c r="L114" s="14"/>
      <c r="M114" s="14"/>
      <c r="N114" s="20"/>
      <c r="O114" s="20"/>
      <c r="P114" s="20"/>
      <c r="Q114" s="20"/>
      <c r="R114" s="20"/>
      <c r="S114" s="20"/>
      <c r="T114" s="20"/>
      <c r="U114" s="20"/>
    </row>
    <row r="115" spans="1:21" x14ac:dyDescent="0.25">
      <c r="A115" s="14"/>
      <c r="B115" s="14"/>
      <c r="C115" s="26"/>
      <c r="D115" s="14"/>
      <c r="E115" s="14"/>
      <c r="F115" s="14"/>
      <c r="G115" s="14"/>
      <c r="H115" s="14"/>
      <c r="I115" s="14"/>
      <c r="J115" s="14"/>
      <c r="K115" s="14"/>
      <c r="L115" s="14"/>
      <c r="M115" s="14"/>
      <c r="N115" s="20"/>
      <c r="O115" s="20"/>
      <c r="P115" s="20"/>
      <c r="Q115" s="20"/>
      <c r="R115" s="20"/>
      <c r="S115" s="20"/>
      <c r="T115" s="20"/>
      <c r="U115" s="20"/>
    </row>
    <row r="116" spans="1:21" x14ac:dyDescent="0.25">
      <c r="A116" s="14"/>
      <c r="B116" s="14"/>
      <c r="C116" s="26"/>
      <c r="D116" s="14"/>
      <c r="E116" s="14"/>
      <c r="F116" s="14"/>
      <c r="G116" s="14"/>
      <c r="H116" s="14"/>
      <c r="I116" s="14"/>
      <c r="J116" s="14"/>
      <c r="K116" s="14"/>
      <c r="L116" s="14"/>
      <c r="M116" s="14"/>
      <c r="N116" s="20"/>
      <c r="O116" s="20"/>
      <c r="P116" s="20"/>
      <c r="Q116" s="20"/>
      <c r="R116" s="20"/>
      <c r="S116" s="20"/>
      <c r="T116" s="20"/>
      <c r="U116" s="20"/>
    </row>
    <row r="117" spans="1:21" x14ac:dyDescent="0.25">
      <c r="A117" s="14"/>
      <c r="B117" s="14"/>
      <c r="C117" s="26"/>
      <c r="D117" s="14"/>
      <c r="E117" s="14"/>
      <c r="F117" s="14"/>
      <c r="G117" s="14"/>
      <c r="H117" s="14"/>
      <c r="I117" s="14"/>
      <c r="J117" s="14"/>
      <c r="K117" s="14"/>
      <c r="L117" s="14"/>
      <c r="M117" s="14"/>
      <c r="N117" s="20"/>
      <c r="O117" s="20"/>
      <c r="P117" s="20"/>
      <c r="Q117" s="20"/>
      <c r="R117" s="20"/>
      <c r="S117" s="20"/>
      <c r="T117" s="20"/>
      <c r="U117" s="20"/>
    </row>
    <row r="118" spans="1:21" x14ac:dyDescent="0.25">
      <c r="A118" s="14"/>
      <c r="B118" s="14"/>
      <c r="C118" s="26"/>
      <c r="D118" s="14"/>
      <c r="E118" s="14"/>
      <c r="F118" s="14"/>
      <c r="G118" s="14"/>
      <c r="H118" s="14"/>
      <c r="I118" s="14"/>
      <c r="J118" s="14"/>
      <c r="K118" s="14"/>
      <c r="L118" s="14"/>
      <c r="M118" s="14"/>
      <c r="N118" s="20"/>
      <c r="O118" s="20"/>
      <c r="P118" s="20"/>
      <c r="Q118" s="20"/>
      <c r="R118" s="20"/>
      <c r="S118" s="20"/>
      <c r="T118" s="20"/>
      <c r="U118" s="20"/>
    </row>
    <row r="119" spans="1:21" x14ac:dyDescent="0.25">
      <c r="A119" s="14"/>
      <c r="B119" s="14"/>
      <c r="C119" s="26"/>
      <c r="D119" s="14"/>
      <c r="E119" s="14"/>
      <c r="F119" s="14"/>
      <c r="G119" s="14"/>
      <c r="H119" s="14"/>
      <c r="I119" s="14"/>
      <c r="J119" s="14"/>
      <c r="K119" s="14"/>
      <c r="L119" s="14"/>
      <c r="M119" s="14"/>
      <c r="N119" s="20"/>
      <c r="O119" s="20"/>
      <c r="P119" s="20"/>
      <c r="Q119" s="20"/>
      <c r="R119" s="20"/>
      <c r="S119" s="20"/>
      <c r="T119" s="20"/>
      <c r="U119" s="20"/>
    </row>
    <row r="120" spans="1:21" x14ac:dyDescent="0.25">
      <c r="A120" s="14"/>
      <c r="B120" s="14"/>
      <c r="C120" s="26"/>
      <c r="D120" s="14"/>
      <c r="E120" s="14"/>
      <c r="F120" s="14"/>
      <c r="G120" s="14"/>
      <c r="H120" s="14"/>
      <c r="I120" s="14"/>
      <c r="J120" s="14"/>
      <c r="K120" s="14"/>
      <c r="L120" s="14"/>
      <c r="M120" s="14"/>
      <c r="N120" s="20"/>
      <c r="O120" s="20"/>
      <c r="P120" s="20"/>
      <c r="Q120" s="20"/>
      <c r="R120" s="20"/>
      <c r="S120" s="20"/>
      <c r="T120" s="20"/>
      <c r="U120" s="20"/>
    </row>
    <row r="121" spans="1:21" x14ac:dyDescent="0.25">
      <c r="A121" s="14"/>
      <c r="B121" s="14"/>
      <c r="C121" s="26"/>
      <c r="D121" s="14"/>
      <c r="E121" s="14"/>
      <c r="F121" s="14"/>
      <c r="G121" s="14"/>
      <c r="H121" s="14"/>
      <c r="I121" s="14"/>
      <c r="J121" s="14"/>
      <c r="K121" s="14"/>
      <c r="L121" s="14"/>
      <c r="M121" s="14"/>
      <c r="N121" s="20"/>
      <c r="O121" s="20"/>
      <c r="P121" s="20"/>
      <c r="Q121" s="20"/>
      <c r="R121" s="20"/>
      <c r="S121" s="20"/>
      <c r="T121" s="20"/>
      <c r="U121" s="20"/>
    </row>
    <row r="122" spans="1:21" x14ac:dyDescent="0.25">
      <c r="C122" s="26"/>
      <c r="D122" s="14"/>
      <c r="E122" s="14"/>
      <c r="F122" s="14"/>
      <c r="G122" s="14"/>
      <c r="H122" s="14"/>
      <c r="I122" s="14"/>
      <c r="J122" s="14"/>
      <c r="K122" s="14"/>
      <c r="L122" s="14"/>
      <c r="M122" s="14"/>
      <c r="N122" s="20"/>
    </row>
    <row r="123" spans="1:21" x14ac:dyDescent="0.25">
      <c r="C123" s="26"/>
      <c r="D123" s="14"/>
      <c r="E123" s="14"/>
      <c r="F123" s="14"/>
      <c r="G123" s="14"/>
      <c r="H123" s="14"/>
      <c r="I123" s="14"/>
      <c r="J123" s="14"/>
      <c r="K123" s="14"/>
      <c r="L123" s="14"/>
      <c r="M123" s="14"/>
      <c r="N123" s="20"/>
    </row>
    <row r="124" spans="1:21" x14ac:dyDescent="0.25">
      <c r="C124" s="26"/>
      <c r="D124" s="14"/>
      <c r="E124" s="14"/>
      <c r="F124" s="14"/>
      <c r="G124" s="14"/>
      <c r="H124" s="14"/>
      <c r="I124" s="14"/>
      <c r="J124" s="14"/>
      <c r="K124" s="14"/>
      <c r="L124" s="14"/>
      <c r="M124" s="14"/>
      <c r="N124" s="20"/>
    </row>
    <row r="125" spans="1:21" x14ac:dyDescent="0.25">
      <c r="C125" s="26"/>
      <c r="D125" s="14"/>
      <c r="E125" s="14"/>
      <c r="F125" s="14"/>
      <c r="G125" s="14"/>
      <c r="H125" s="14"/>
      <c r="I125" s="14"/>
      <c r="J125" s="14"/>
      <c r="K125" s="14"/>
      <c r="L125" s="14"/>
      <c r="M125" s="14"/>
      <c r="N125" s="20"/>
    </row>
  </sheetData>
  <mergeCells count="134">
    <mergeCell ref="B48:B51"/>
    <mergeCell ref="T48:T51"/>
    <mergeCell ref="A8:A11"/>
    <mergeCell ref="A12:A23"/>
    <mergeCell ref="A24:A33"/>
    <mergeCell ref="A34:A37"/>
    <mergeCell ref="A38:A41"/>
    <mergeCell ref="A42:A47"/>
    <mergeCell ref="A48:A51"/>
    <mergeCell ref="B8:B9"/>
    <mergeCell ref="T8:T9"/>
    <mergeCell ref="B10:B11"/>
    <mergeCell ref="T10:T11"/>
    <mergeCell ref="B12:B19"/>
    <mergeCell ref="T12:T19"/>
    <mergeCell ref="B20:B21"/>
    <mergeCell ref="T20:T21"/>
    <mergeCell ref="B24:B27"/>
    <mergeCell ref="T24:T27"/>
    <mergeCell ref="D14:D15"/>
    <mergeCell ref="D24:D25"/>
    <mergeCell ref="B28:B33"/>
    <mergeCell ref="B34:B37"/>
    <mergeCell ref="B42:B43"/>
    <mergeCell ref="A52:S52"/>
    <mergeCell ref="T6:U6"/>
    <mergeCell ref="A1:B4"/>
    <mergeCell ref="C1:V1"/>
    <mergeCell ref="C2:V2"/>
    <mergeCell ref="D3:V3"/>
    <mergeCell ref="D4:V4"/>
    <mergeCell ref="V6:V7"/>
    <mergeCell ref="C6:C7"/>
    <mergeCell ref="D6:E6"/>
    <mergeCell ref="F6:S6"/>
    <mergeCell ref="A6:A7"/>
    <mergeCell ref="B6:B7"/>
    <mergeCell ref="D8:D9"/>
    <mergeCell ref="E8:E9"/>
    <mergeCell ref="V8:V9"/>
    <mergeCell ref="D10:D11"/>
    <mergeCell ref="V10:V11"/>
    <mergeCell ref="C12:C13"/>
    <mergeCell ref="D12:D13"/>
    <mergeCell ref="V12:V13"/>
    <mergeCell ref="C8:C9"/>
    <mergeCell ref="U8:U9"/>
    <mergeCell ref="U28:U29"/>
    <mergeCell ref="V14:V15"/>
    <mergeCell ref="D16:D17"/>
    <mergeCell ref="V16:V17"/>
    <mergeCell ref="D18:D19"/>
    <mergeCell ref="V18:V19"/>
    <mergeCell ref="D20:D21"/>
    <mergeCell ref="V20:V21"/>
    <mergeCell ref="B22:B23"/>
    <mergeCell ref="C22:C23"/>
    <mergeCell ref="D22:D23"/>
    <mergeCell ref="U22:U23"/>
    <mergeCell ref="V22:V23"/>
    <mergeCell ref="C20:C21"/>
    <mergeCell ref="U20:U21"/>
    <mergeCell ref="T22:T23"/>
    <mergeCell ref="V24:V25"/>
    <mergeCell ref="C36:C37"/>
    <mergeCell ref="D36:D37"/>
    <mergeCell ref="V36:V37"/>
    <mergeCell ref="D38:D39"/>
    <mergeCell ref="D26:D27"/>
    <mergeCell ref="V26:V27"/>
    <mergeCell ref="C28:C29"/>
    <mergeCell ref="D28:D29"/>
    <mergeCell ref="V28:V29"/>
    <mergeCell ref="D30:D31"/>
    <mergeCell ref="V30:V31"/>
    <mergeCell ref="D32:D33"/>
    <mergeCell ref="V32:V33"/>
    <mergeCell ref="C26:C27"/>
    <mergeCell ref="V34:V35"/>
    <mergeCell ref="T38:T41"/>
    <mergeCell ref="T28:T33"/>
    <mergeCell ref="T34:T37"/>
    <mergeCell ref="U26:U27"/>
    <mergeCell ref="C24:C25"/>
    <mergeCell ref="U24:U25"/>
    <mergeCell ref="V38:V39"/>
    <mergeCell ref="V46:V47"/>
    <mergeCell ref="D48:D49"/>
    <mergeCell ref="V48:V49"/>
    <mergeCell ref="C50:C51"/>
    <mergeCell ref="D50:D51"/>
    <mergeCell ref="V50:V51"/>
    <mergeCell ref="C30:C31"/>
    <mergeCell ref="U30:U31"/>
    <mergeCell ref="C32:C33"/>
    <mergeCell ref="U32:U33"/>
    <mergeCell ref="C34:C35"/>
    <mergeCell ref="U34:U35"/>
    <mergeCell ref="U36:U37"/>
    <mergeCell ref="C38:C39"/>
    <mergeCell ref="U38:U39"/>
    <mergeCell ref="U46:U47"/>
    <mergeCell ref="C48:C49"/>
    <mergeCell ref="U48:U49"/>
    <mergeCell ref="U50:U51"/>
    <mergeCell ref="D34:D35"/>
    <mergeCell ref="V40:V41"/>
    <mergeCell ref="D46:D47"/>
    <mergeCell ref="C46:C47"/>
    <mergeCell ref="T46:T47"/>
    <mergeCell ref="D42:D43"/>
    <mergeCell ref="U42:U43"/>
    <mergeCell ref="V42:V43"/>
    <mergeCell ref="B44:B45"/>
    <mergeCell ref="D44:D45"/>
    <mergeCell ref="U44:U45"/>
    <mergeCell ref="V44:V45"/>
    <mergeCell ref="B38:B41"/>
    <mergeCell ref="C42:C43"/>
    <mergeCell ref="T42:T43"/>
    <mergeCell ref="C44:C45"/>
    <mergeCell ref="T44:T45"/>
    <mergeCell ref="C40:C41"/>
    <mergeCell ref="D40:D41"/>
    <mergeCell ref="U40:U41"/>
    <mergeCell ref="U12:U13"/>
    <mergeCell ref="C10:C11"/>
    <mergeCell ref="U10:U11"/>
    <mergeCell ref="C14:C15"/>
    <mergeCell ref="U14:U15"/>
    <mergeCell ref="C16:C17"/>
    <mergeCell ref="U16:U17"/>
    <mergeCell ref="C18:C19"/>
    <mergeCell ref="U18:U19"/>
  </mergeCells>
  <printOptions horizontalCentered="1" verticalCentered="1"/>
  <pageMargins left="0" right="0" top="0.55118110236220474" bottom="0" header="0.31496062992125984" footer="0"/>
  <pageSetup scale="40" fitToHeight="0" orientation="landscape" r:id="rId1"/>
  <rowBreaks count="2" manualBreakCount="2">
    <brk id="22" max="21" man="1"/>
    <brk id="39" max="21"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A225"/>
  <sheetViews>
    <sheetView zoomScale="80" zoomScaleNormal="80" workbookViewId="0">
      <selection activeCell="E43" sqref="E43"/>
    </sheetView>
  </sheetViews>
  <sheetFormatPr baseColWidth="10" defaultRowHeight="12.75" x14ac:dyDescent="0.2"/>
  <cols>
    <col min="1" max="1" width="11.42578125" style="309"/>
    <col min="2" max="2" width="25.42578125" style="309" customWidth="1"/>
    <col min="3" max="3" width="11.42578125" style="309"/>
    <col min="4" max="4" width="15.7109375" style="309" customWidth="1"/>
    <col min="5" max="5" width="17.42578125" style="309" customWidth="1"/>
    <col min="6" max="6" width="16.28515625" style="309" customWidth="1"/>
    <col min="7" max="7" width="18.140625" style="309" customWidth="1"/>
    <col min="8" max="8" width="16" style="309" customWidth="1"/>
    <col min="9" max="9" width="17.5703125" style="309" customWidth="1"/>
    <col min="10" max="10" width="18.5703125" style="309" customWidth="1"/>
    <col min="11" max="11" width="17.5703125" style="309" customWidth="1"/>
    <col min="12" max="12" width="17.85546875" style="309" customWidth="1"/>
    <col min="13" max="13" width="19.5703125" style="309" customWidth="1"/>
    <col min="14" max="20" width="11.42578125" style="309"/>
    <col min="21" max="21" width="11.42578125" style="320"/>
    <col min="22" max="22" width="12.85546875" style="309" customWidth="1"/>
    <col min="23" max="23" width="11.42578125" style="321"/>
    <col min="24" max="32" width="11.42578125" style="322"/>
    <col min="33" max="35" width="11.42578125" style="323"/>
    <col min="36" max="79" width="11.42578125" style="321"/>
    <col min="80" max="16384" width="11.42578125" style="309"/>
  </cols>
  <sheetData>
    <row r="1" spans="1:79" ht="15" customHeight="1" x14ac:dyDescent="0.2">
      <c r="A1" s="725"/>
      <c r="B1" s="726"/>
      <c r="C1" s="726"/>
      <c r="D1" s="726"/>
      <c r="E1" s="726"/>
      <c r="F1" s="731" t="s">
        <v>0</v>
      </c>
      <c r="G1" s="732"/>
      <c r="H1" s="732"/>
      <c r="I1" s="732"/>
      <c r="J1" s="732"/>
      <c r="K1" s="732"/>
      <c r="L1" s="732"/>
      <c r="M1" s="732"/>
      <c r="N1" s="732"/>
      <c r="O1" s="732"/>
      <c r="P1" s="732"/>
      <c r="Q1" s="732"/>
      <c r="R1" s="732"/>
      <c r="S1" s="732"/>
      <c r="T1" s="732"/>
      <c r="U1" s="732"/>
      <c r="V1" s="733"/>
      <c r="W1" s="309"/>
      <c r="X1" s="309"/>
      <c r="Y1" s="309"/>
      <c r="Z1" s="309"/>
      <c r="AA1" s="309"/>
      <c r="AB1" s="309"/>
      <c r="AC1" s="309"/>
      <c r="AD1" s="309"/>
      <c r="AE1" s="309"/>
      <c r="AF1" s="309"/>
      <c r="AG1" s="309"/>
      <c r="AH1" s="309"/>
      <c r="AI1" s="309"/>
      <c r="AJ1" s="309"/>
      <c r="AK1" s="309"/>
      <c r="AL1" s="309"/>
      <c r="AM1" s="309"/>
      <c r="AN1" s="309"/>
      <c r="AO1" s="309"/>
      <c r="AP1" s="309"/>
      <c r="AQ1" s="309"/>
      <c r="AR1" s="309"/>
      <c r="AS1" s="309"/>
      <c r="AT1" s="309"/>
      <c r="AU1" s="309"/>
      <c r="AV1" s="309"/>
      <c r="AW1" s="309"/>
      <c r="AX1" s="309"/>
      <c r="AY1" s="309"/>
      <c r="AZ1" s="309"/>
      <c r="BA1" s="309"/>
      <c r="BB1" s="309"/>
      <c r="BC1" s="309"/>
      <c r="BD1" s="309"/>
      <c r="BE1" s="309"/>
      <c r="BF1" s="309"/>
      <c r="BG1" s="309"/>
      <c r="BH1" s="309"/>
      <c r="BI1" s="309"/>
      <c r="BJ1" s="309"/>
      <c r="BK1" s="309"/>
      <c r="BL1" s="309"/>
      <c r="BM1" s="309"/>
      <c r="BN1" s="309"/>
      <c r="BO1" s="309"/>
      <c r="BP1" s="309"/>
      <c r="BQ1" s="309"/>
      <c r="BR1" s="309"/>
      <c r="BS1" s="309"/>
      <c r="BT1" s="309"/>
      <c r="BU1" s="309"/>
      <c r="BV1" s="309"/>
      <c r="BW1" s="309"/>
      <c r="BX1" s="309"/>
      <c r="BY1" s="309"/>
      <c r="BZ1" s="309"/>
      <c r="CA1" s="309"/>
    </row>
    <row r="2" spans="1:79" ht="15" customHeight="1" x14ac:dyDescent="0.2">
      <c r="A2" s="727"/>
      <c r="B2" s="728"/>
      <c r="C2" s="728"/>
      <c r="D2" s="728"/>
      <c r="E2" s="728"/>
      <c r="F2" s="734" t="s">
        <v>118</v>
      </c>
      <c r="G2" s="735"/>
      <c r="H2" s="735"/>
      <c r="I2" s="735"/>
      <c r="J2" s="735"/>
      <c r="K2" s="735"/>
      <c r="L2" s="735"/>
      <c r="M2" s="735"/>
      <c r="N2" s="735"/>
      <c r="O2" s="735"/>
      <c r="P2" s="735"/>
      <c r="Q2" s="735"/>
      <c r="R2" s="735"/>
      <c r="S2" s="735"/>
      <c r="T2" s="735"/>
      <c r="U2" s="735"/>
      <c r="V2" s="736"/>
      <c r="W2" s="309"/>
      <c r="X2" s="309"/>
      <c r="Y2" s="309"/>
      <c r="Z2" s="309"/>
      <c r="AA2" s="309"/>
      <c r="AB2" s="309"/>
      <c r="AC2" s="309"/>
      <c r="AD2" s="309"/>
      <c r="AE2" s="309"/>
      <c r="AF2" s="309"/>
      <c r="AG2" s="309"/>
      <c r="AH2" s="309"/>
      <c r="AI2" s="309"/>
      <c r="AJ2" s="309"/>
      <c r="AK2" s="309"/>
      <c r="AL2" s="309"/>
      <c r="AM2" s="309"/>
      <c r="AN2" s="309"/>
      <c r="AO2" s="309"/>
      <c r="AP2" s="309"/>
      <c r="AQ2" s="309"/>
      <c r="AR2" s="309"/>
      <c r="AS2" s="309"/>
      <c r="AT2" s="309"/>
      <c r="AU2" s="309"/>
      <c r="AV2" s="309"/>
      <c r="AW2" s="309"/>
      <c r="AX2" s="309"/>
      <c r="AY2" s="309"/>
      <c r="AZ2" s="309"/>
      <c r="BA2" s="309"/>
      <c r="BB2" s="309"/>
      <c r="BC2" s="309"/>
      <c r="BD2" s="309"/>
      <c r="BE2" s="309"/>
      <c r="BF2" s="309"/>
      <c r="BG2" s="309"/>
      <c r="BH2" s="309"/>
      <c r="BI2" s="309"/>
      <c r="BJ2" s="309"/>
      <c r="BK2" s="309"/>
      <c r="BL2" s="309"/>
      <c r="BM2" s="309"/>
      <c r="BN2" s="309"/>
      <c r="BO2" s="309"/>
      <c r="BP2" s="309"/>
      <c r="BQ2" s="309"/>
      <c r="BR2" s="309"/>
      <c r="BS2" s="309"/>
      <c r="BT2" s="309"/>
      <c r="BU2" s="309"/>
      <c r="BV2" s="309"/>
      <c r="BW2" s="309"/>
      <c r="BX2" s="309"/>
      <c r="BY2" s="309"/>
      <c r="BZ2" s="309"/>
      <c r="CA2" s="309"/>
    </row>
    <row r="3" spans="1:79" ht="15" customHeight="1" x14ac:dyDescent="0.2">
      <c r="A3" s="727"/>
      <c r="B3" s="728"/>
      <c r="C3" s="728"/>
      <c r="D3" s="728"/>
      <c r="E3" s="728"/>
      <c r="F3" s="269" t="s">
        <v>33</v>
      </c>
      <c r="G3" s="737" t="s">
        <v>125</v>
      </c>
      <c r="H3" s="737"/>
      <c r="I3" s="737"/>
      <c r="J3" s="737"/>
      <c r="K3" s="737"/>
      <c r="L3" s="737"/>
      <c r="M3" s="737"/>
      <c r="N3" s="737"/>
      <c r="O3" s="737"/>
      <c r="P3" s="737"/>
      <c r="Q3" s="737"/>
      <c r="R3" s="737"/>
      <c r="S3" s="737"/>
      <c r="T3" s="737"/>
      <c r="U3" s="737"/>
      <c r="V3" s="738"/>
      <c r="W3" s="309"/>
      <c r="X3" s="309"/>
      <c r="Y3" s="309"/>
      <c r="Z3" s="309"/>
      <c r="AA3" s="309"/>
      <c r="AB3" s="309"/>
      <c r="AC3" s="309"/>
      <c r="AD3" s="309"/>
      <c r="AE3" s="309"/>
      <c r="AF3" s="309"/>
      <c r="AG3" s="309"/>
      <c r="AH3" s="309"/>
      <c r="AI3" s="309"/>
      <c r="AJ3" s="309"/>
      <c r="AK3" s="309"/>
      <c r="AL3" s="309"/>
      <c r="AM3" s="309"/>
      <c r="AN3" s="309"/>
      <c r="AO3" s="309"/>
      <c r="AP3" s="309"/>
      <c r="AQ3" s="309"/>
      <c r="AR3" s="309"/>
      <c r="AS3" s="309"/>
      <c r="AT3" s="309"/>
      <c r="AU3" s="309"/>
      <c r="AV3" s="309"/>
      <c r="AW3" s="309"/>
      <c r="AX3" s="309"/>
      <c r="AY3" s="309"/>
      <c r="AZ3" s="309"/>
      <c r="BA3" s="309"/>
      <c r="BB3" s="309"/>
      <c r="BC3" s="309"/>
      <c r="BD3" s="309"/>
      <c r="BE3" s="309"/>
      <c r="BF3" s="309"/>
      <c r="BG3" s="309"/>
      <c r="BH3" s="309"/>
      <c r="BI3" s="309"/>
      <c r="BJ3" s="309"/>
      <c r="BK3" s="309"/>
      <c r="BL3" s="309"/>
      <c r="BM3" s="309"/>
      <c r="BN3" s="309"/>
      <c r="BO3" s="309"/>
      <c r="BP3" s="309"/>
      <c r="BQ3" s="309"/>
      <c r="BR3" s="309"/>
      <c r="BS3" s="309"/>
      <c r="BT3" s="309"/>
      <c r="BU3" s="309"/>
      <c r="BV3" s="309"/>
      <c r="BW3" s="309"/>
      <c r="BX3" s="309"/>
      <c r="BY3" s="309"/>
      <c r="BZ3" s="309"/>
      <c r="CA3" s="309"/>
    </row>
    <row r="4" spans="1:79" ht="15.75" customHeight="1" thickBot="1" x14ac:dyDescent="0.25">
      <c r="A4" s="729"/>
      <c r="B4" s="730"/>
      <c r="C4" s="730"/>
      <c r="D4" s="730"/>
      <c r="E4" s="730"/>
      <c r="F4" s="269" t="s">
        <v>34</v>
      </c>
      <c r="G4" s="737" t="s">
        <v>261</v>
      </c>
      <c r="H4" s="737"/>
      <c r="I4" s="737"/>
      <c r="J4" s="737"/>
      <c r="K4" s="737"/>
      <c r="L4" s="737"/>
      <c r="M4" s="737"/>
      <c r="N4" s="737"/>
      <c r="O4" s="737"/>
      <c r="P4" s="737"/>
      <c r="Q4" s="737"/>
      <c r="R4" s="737"/>
      <c r="S4" s="737"/>
      <c r="T4" s="737"/>
      <c r="U4" s="737"/>
      <c r="V4" s="738"/>
      <c r="W4" s="309"/>
      <c r="X4" s="309"/>
      <c r="Y4" s="309"/>
      <c r="Z4" s="309"/>
      <c r="AA4" s="309"/>
      <c r="AB4" s="309"/>
      <c r="AC4" s="309"/>
      <c r="AD4" s="309"/>
      <c r="AE4" s="309"/>
      <c r="AF4" s="309"/>
      <c r="AG4" s="309"/>
      <c r="AH4" s="309"/>
      <c r="AI4" s="309"/>
      <c r="AJ4" s="309"/>
      <c r="AK4" s="309"/>
      <c r="AL4" s="309"/>
      <c r="AM4" s="309"/>
      <c r="AN4" s="309"/>
      <c r="AO4" s="309"/>
      <c r="AP4" s="309"/>
      <c r="AQ4" s="309"/>
      <c r="AR4" s="309"/>
      <c r="AS4" s="309"/>
      <c r="AT4" s="309"/>
      <c r="AU4" s="309"/>
      <c r="AV4" s="309"/>
      <c r="AW4" s="309"/>
      <c r="AX4" s="309"/>
      <c r="AY4" s="309"/>
      <c r="AZ4" s="309"/>
      <c r="BA4" s="309"/>
      <c r="BB4" s="309"/>
      <c r="BC4" s="309"/>
      <c r="BD4" s="309"/>
      <c r="BE4" s="309"/>
      <c r="BF4" s="309"/>
      <c r="BG4" s="309"/>
      <c r="BH4" s="309"/>
      <c r="BI4" s="309"/>
      <c r="BJ4" s="309"/>
      <c r="BK4" s="309"/>
      <c r="BL4" s="309"/>
      <c r="BM4" s="309"/>
      <c r="BN4" s="309"/>
      <c r="BO4" s="309"/>
      <c r="BP4" s="309"/>
      <c r="BQ4" s="309"/>
      <c r="BR4" s="309"/>
      <c r="BS4" s="309"/>
      <c r="BT4" s="309"/>
      <c r="BU4" s="309"/>
      <c r="BV4" s="309"/>
      <c r="BW4" s="309"/>
      <c r="BX4" s="309"/>
      <c r="BY4" s="309"/>
      <c r="BZ4" s="309"/>
      <c r="CA4" s="309"/>
    </row>
    <row r="5" spans="1:79" ht="15.75" customHeight="1" x14ac:dyDescent="0.2">
      <c r="A5" s="739" t="s">
        <v>43</v>
      </c>
      <c r="B5" s="739" t="s">
        <v>44</v>
      </c>
      <c r="C5" s="741" t="s">
        <v>45</v>
      </c>
      <c r="D5" s="743" t="s">
        <v>46</v>
      </c>
      <c r="E5" s="745" t="s">
        <v>47</v>
      </c>
      <c r="F5" s="721" t="s">
        <v>48</v>
      </c>
      <c r="G5" s="722"/>
      <c r="H5" s="722"/>
      <c r="I5" s="722"/>
      <c r="J5" s="722" t="s">
        <v>53</v>
      </c>
      <c r="K5" s="722"/>
      <c r="L5" s="722"/>
      <c r="M5" s="722"/>
      <c r="N5" s="722" t="s">
        <v>58</v>
      </c>
      <c r="O5" s="722"/>
      <c r="P5" s="722"/>
      <c r="Q5" s="722"/>
      <c r="R5" s="722" t="s">
        <v>63</v>
      </c>
      <c r="S5" s="722"/>
      <c r="T5" s="722"/>
      <c r="U5" s="722"/>
      <c r="V5" s="723"/>
      <c r="W5" s="309"/>
      <c r="X5" s="309"/>
      <c r="Y5" s="309"/>
      <c r="Z5" s="309"/>
      <c r="AA5" s="309"/>
      <c r="AB5" s="309"/>
      <c r="AC5" s="309"/>
      <c r="AD5" s="309"/>
      <c r="AE5" s="309"/>
      <c r="AF5" s="309"/>
      <c r="AG5" s="309"/>
      <c r="AH5" s="309"/>
      <c r="AI5" s="309"/>
      <c r="AJ5" s="309"/>
      <c r="AK5" s="309"/>
      <c r="AL5" s="309"/>
      <c r="AM5" s="309"/>
      <c r="AN5" s="309"/>
      <c r="AO5" s="309"/>
      <c r="AP5" s="309"/>
      <c r="AQ5" s="309"/>
      <c r="AR5" s="309"/>
      <c r="AS5" s="309"/>
      <c r="AT5" s="309"/>
      <c r="AU5" s="309"/>
      <c r="AV5" s="309"/>
      <c r="AW5" s="309"/>
      <c r="AX5" s="309"/>
      <c r="AY5" s="309"/>
      <c r="AZ5" s="309"/>
      <c r="BA5" s="309"/>
      <c r="BB5" s="309"/>
      <c r="BC5" s="309"/>
      <c r="BD5" s="309"/>
      <c r="BE5" s="309"/>
      <c r="BF5" s="309"/>
      <c r="BG5" s="309"/>
      <c r="BH5" s="309"/>
      <c r="BI5" s="309"/>
      <c r="BJ5" s="309"/>
      <c r="BK5" s="309"/>
      <c r="BL5" s="309"/>
      <c r="BM5" s="309"/>
      <c r="BN5" s="309"/>
      <c r="BO5" s="309"/>
      <c r="BP5" s="309"/>
      <c r="BQ5" s="309"/>
      <c r="BR5" s="309"/>
      <c r="BS5" s="309"/>
      <c r="BT5" s="309"/>
      <c r="BU5" s="309"/>
      <c r="BV5" s="309"/>
      <c r="BW5" s="309"/>
      <c r="BX5" s="309"/>
      <c r="BY5" s="309"/>
      <c r="BZ5" s="309"/>
      <c r="CA5" s="309"/>
    </row>
    <row r="6" spans="1:79" ht="70.5" customHeight="1" thickBot="1" x14ac:dyDescent="0.25">
      <c r="A6" s="740" t="s">
        <v>35</v>
      </c>
      <c r="B6" s="740"/>
      <c r="C6" s="742"/>
      <c r="D6" s="744"/>
      <c r="E6" s="746"/>
      <c r="F6" s="289" t="s">
        <v>49</v>
      </c>
      <c r="G6" s="290" t="s">
        <v>50</v>
      </c>
      <c r="H6" s="290" t="s">
        <v>51</v>
      </c>
      <c r="I6" s="290" t="s">
        <v>52</v>
      </c>
      <c r="J6" s="290" t="s">
        <v>54</v>
      </c>
      <c r="K6" s="290" t="s">
        <v>55</v>
      </c>
      <c r="L6" s="290" t="s">
        <v>56</v>
      </c>
      <c r="M6" s="290" t="s">
        <v>57</v>
      </c>
      <c r="N6" s="290" t="s">
        <v>59</v>
      </c>
      <c r="O6" s="290" t="s">
        <v>60</v>
      </c>
      <c r="P6" s="290" t="s">
        <v>61</v>
      </c>
      <c r="Q6" s="290" t="s">
        <v>62</v>
      </c>
      <c r="R6" s="290" t="s">
        <v>64</v>
      </c>
      <c r="S6" s="290" t="s">
        <v>65</v>
      </c>
      <c r="T6" s="290" t="s">
        <v>66</v>
      </c>
      <c r="U6" s="290" t="s">
        <v>67</v>
      </c>
      <c r="V6" s="291" t="s">
        <v>68</v>
      </c>
      <c r="W6" s="309"/>
      <c r="X6" s="309"/>
      <c r="Y6" s="309"/>
      <c r="Z6" s="309"/>
      <c r="AA6" s="309"/>
      <c r="AB6" s="309"/>
      <c r="AC6" s="309"/>
      <c r="AD6" s="309"/>
      <c r="AE6" s="309"/>
      <c r="AF6" s="309"/>
      <c r="AG6" s="309"/>
      <c r="AH6" s="309"/>
      <c r="AI6" s="309"/>
      <c r="AJ6" s="309"/>
      <c r="AK6" s="309"/>
      <c r="AL6" s="309"/>
      <c r="AM6" s="309"/>
      <c r="AN6" s="309"/>
      <c r="AO6" s="309"/>
      <c r="AP6" s="309"/>
      <c r="AQ6" s="309"/>
      <c r="AR6" s="309"/>
      <c r="AS6" s="309"/>
      <c r="AT6" s="309"/>
      <c r="AU6" s="309"/>
      <c r="AV6" s="309"/>
      <c r="AW6" s="309"/>
      <c r="AX6" s="309"/>
      <c r="AY6" s="309"/>
      <c r="AZ6" s="309"/>
      <c r="BA6" s="309"/>
      <c r="BB6" s="309"/>
      <c r="BC6" s="309"/>
      <c r="BD6" s="309"/>
      <c r="BE6" s="309"/>
      <c r="BF6" s="309"/>
      <c r="BG6" s="309"/>
      <c r="BH6" s="309"/>
      <c r="BI6" s="309"/>
      <c r="BJ6" s="309"/>
      <c r="BK6" s="309"/>
      <c r="BL6" s="309"/>
      <c r="BM6" s="309"/>
      <c r="BN6" s="309"/>
      <c r="BO6" s="309"/>
      <c r="BP6" s="309"/>
      <c r="BQ6" s="309"/>
      <c r="BR6" s="309"/>
      <c r="BS6" s="309"/>
      <c r="BT6" s="309"/>
      <c r="BU6" s="309"/>
      <c r="BV6" s="309"/>
      <c r="BW6" s="309"/>
      <c r="BX6" s="309"/>
      <c r="BY6" s="309"/>
      <c r="BZ6" s="309"/>
      <c r="CA6" s="309"/>
    </row>
    <row r="7" spans="1:79" ht="35.450000000000003" customHeight="1" x14ac:dyDescent="0.2">
      <c r="A7" s="724">
        <v>1</v>
      </c>
      <c r="B7" s="685" t="s">
        <v>152</v>
      </c>
      <c r="C7" s="694" t="s">
        <v>219</v>
      </c>
      <c r="D7" s="270" t="s">
        <v>220</v>
      </c>
      <c r="E7" s="348">
        <f>+[2]INVERSIÓN!H9</f>
        <v>100</v>
      </c>
      <c r="F7" s="271">
        <v>60</v>
      </c>
      <c r="G7" s="271">
        <v>60</v>
      </c>
      <c r="H7" s="271">
        <v>60</v>
      </c>
      <c r="I7" s="324">
        <f>+[2]INVERSIÓN!T9</f>
        <v>60</v>
      </c>
      <c r="J7" s="308">
        <v>36</v>
      </c>
      <c r="K7" s="308">
        <v>45</v>
      </c>
      <c r="L7" s="308">
        <v>54</v>
      </c>
      <c r="M7" s="308">
        <v>60</v>
      </c>
      <c r="N7" s="718" t="s">
        <v>123</v>
      </c>
      <c r="O7" s="718" t="s">
        <v>123</v>
      </c>
      <c r="P7" s="718" t="s">
        <v>123</v>
      </c>
      <c r="Q7" s="607" t="s">
        <v>221</v>
      </c>
      <c r="R7" s="719">
        <v>7541345</v>
      </c>
      <c r="S7" s="659"/>
      <c r="T7" s="607" t="s">
        <v>222</v>
      </c>
      <c r="U7" s="607" t="s">
        <v>223</v>
      </c>
      <c r="V7" s="720">
        <v>7541345</v>
      </c>
      <c r="W7" s="309"/>
      <c r="X7" s="309"/>
      <c r="Y7" s="309"/>
      <c r="Z7" s="309"/>
      <c r="AA7" s="309"/>
      <c r="AB7" s="309"/>
      <c r="AC7" s="309"/>
      <c r="AD7" s="309"/>
      <c r="AE7" s="309"/>
      <c r="AF7" s="309"/>
      <c r="AG7" s="309"/>
      <c r="AH7" s="309"/>
      <c r="AI7" s="309"/>
      <c r="AJ7" s="309"/>
      <c r="AK7" s="309"/>
      <c r="AL7" s="309"/>
      <c r="AM7" s="309"/>
      <c r="AN7" s="309"/>
      <c r="AO7" s="309"/>
      <c r="AP7" s="309"/>
      <c r="AQ7" s="309"/>
      <c r="AR7" s="309"/>
      <c r="AS7" s="309"/>
      <c r="AT7" s="309"/>
      <c r="AU7" s="309"/>
      <c r="AV7" s="309"/>
      <c r="AW7" s="309"/>
      <c r="AX7" s="309"/>
      <c r="AY7" s="309"/>
      <c r="AZ7" s="309"/>
      <c r="BA7" s="309"/>
      <c r="BB7" s="309"/>
      <c r="BC7" s="309"/>
      <c r="BD7" s="309"/>
      <c r="BE7" s="309"/>
      <c r="BF7" s="309"/>
      <c r="BG7" s="309"/>
      <c r="BH7" s="309"/>
      <c r="BI7" s="309"/>
      <c r="BJ7" s="309"/>
      <c r="BK7" s="309"/>
      <c r="BL7" s="309"/>
      <c r="BM7" s="309"/>
      <c r="BN7" s="309"/>
      <c r="BO7" s="309"/>
      <c r="BP7" s="309"/>
      <c r="BQ7" s="309"/>
      <c r="BR7" s="309"/>
      <c r="BS7" s="309"/>
      <c r="BT7" s="309"/>
      <c r="BU7" s="309"/>
      <c r="BV7" s="309"/>
      <c r="BW7" s="309"/>
      <c r="BX7" s="309"/>
      <c r="BY7" s="309"/>
      <c r="BZ7" s="309"/>
      <c r="CA7" s="309"/>
    </row>
    <row r="8" spans="1:79" ht="35.450000000000003" customHeight="1" x14ac:dyDescent="0.2">
      <c r="A8" s="717"/>
      <c r="B8" s="686"/>
      <c r="C8" s="695"/>
      <c r="D8" s="306" t="s">
        <v>224</v>
      </c>
      <c r="E8" s="348">
        <f>+[2]INVERSIÓN!H10</f>
        <v>568067000</v>
      </c>
      <c r="F8" s="271">
        <v>187070000</v>
      </c>
      <c r="G8" s="271">
        <v>187070000</v>
      </c>
      <c r="H8" s="271">
        <v>190130000</v>
      </c>
      <c r="I8" s="324">
        <f>+[2]INVERSIÓN!T10</f>
        <v>55130000</v>
      </c>
      <c r="J8" s="281">
        <v>16850000</v>
      </c>
      <c r="K8" s="281">
        <v>16850000</v>
      </c>
      <c r="L8" s="281">
        <v>55130000</v>
      </c>
      <c r="M8" s="281">
        <v>55130000</v>
      </c>
      <c r="N8" s="669"/>
      <c r="O8" s="669"/>
      <c r="P8" s="669"/>
      <c r="Q8" s="436"/>
      <c r="R8" s="660"/>
      <c r="S8" s="661"/>
      <c r="T8" s="436"/>
      <c r="U8" s="436"/>
      <c r="V8" s="715"/>
      <c r="W8" s="309"/>
      <c r="X8" s="309"/>
      <c r="Y8" s="309"/>
      <c r="Z8" s="309"/>
      <c r="AA8" s="309"/>
      <c r="AB8" s="309"/>
      <c r="AC8" s="309"/>
      <c r="AD8" s="309"/>
      <c r="AE8" s="309"/>
      <c r="AF8" s="309"/>
      <c r="AG8" s="309"/>
      <c r="AH8" s="309"/>
      <c r="AI8" s="309"/>
      <c r="AJ8" s="309"/>
      <c r="AK8" s="309"/>
      <c r="AL8" s="309"/>
      <c r="AM8" s="309"/>
      <c r="AN8" s="309"/>
      <c r="AO8" s="309"/>
      <c r="AP8" s="309"/>
      <c r="AQ8" s="309"/>
      <c r="AR8" s="309"/>
      <c r="AS8" s="309"/>
      <c r="AT8" s="309"/>
      <c r="AU8" s="309"/>
      <c r="AV8" s="309"/>
      <c r="AW8" s="309"/>
      <c r="AX8" s="309"/>
      <c r="AY8" s="309"/>
      <c r="AZ8" s="309"/>
      <c r="BA8" s="309"/>
      <c r="BB8" s="309"/>
      <c r="BC8" s="309"/>
      <c r="BD8" s="309"/>
      <c r="BE8" s="309"/>
      <c r="BF8" s="309"/>
      <c r="BG8" s="309"/>
      <c r="BH8" s="309"/>
      <c r="BI8" s="309"/>
      <c r="BJ8" s="309"/>
      <c r="BK8" s="309"/>
      <c r="BL8" s="309"/>
      <c r="BM8" s="309"/>
      <c r="BN8" s="309"/>
      <c r="BO8" s="309"/>
      <c r="BP8" s="309"/>
      <c r="BQ8" s="309"/>
      <c r="BR8" s="309"/>
      <c r="BS8" s="309"/>
      <c r="BT8" s="309"/>
      <c r="BU8" s="309"/>
      <c r="BV8" s="309"/>
      <c r="BW8" s="309"/>
      <c r="BX8" s="309"/>
      <c r="BY8" s="309"/>
      <c r="BZ8" s="309"/>
      <c r="CA8" s="309"/>
    </row>
    <row r="9" spans="1:79" ht="35.450000000000003" customHeight="1" x14ac:dyDescent="0.2">
      <c r="A9" s="717"/>
      <c r="B9" s="686"/>
      <c r="C9" s="695"/>
      <c r="D9" s="306" t="s">
        <v>36</v>
      </c>
      <c r="E9" s="307"/>
      <c r="F9" s="312"/>
      <c r="G9" s="312"/>
      <c r="H9" s="312"/>
      <c r="I9" s="312">
        <f>+[2]INVERSIÓN!T11</f>
        <v>0</v>
      </c>
      <c r="J9" s="312"/>
      <c r="K9" s="307"/>
      <c r="L9" s="307">
        <v>0</v>
      </c>
      <c r="M9" s="307"/>
      <c r="N9" s="669"/>
      <c r="O9" s="669"/>
      <c r="P9" s="669"/>
      <c r="Q9" s="436"/>
      <c r="R9" s="660"/>
      <c r="S9" s="661"/>
      <c r="T9" s="436"/>
      <c r="U9" s="436"/>
      <c r="V9" s="715"/>
      <c r="W9" s="309"/>
      <c r="X9" s="309"/>
      <c r="Y9" s="309"/>
      <c r="Z9" s="309"/>
      <c r="AA9" s="309"/>
      <c r="AB9" s="309"/>
      <c r="AC9" s="309"/>
      <c r="AD9" s="309"/>
      <c r="AE9" s="309"/>
      <c r="AF9" s="309"/>
      <c r="AG9" s="309"/>
      <c r="AH9" s="309"/>
      <c r="AI9" s="309"/>
      <c r="AJ9" s="309"/>
      <c r="AK9" s="309"/>
      <c r="AL9" s="309"/>
      <c r="AM9" s="309"/>
      <c r="AN9" s="309"/>
      <c r="AO9" s="309"/>
      <c r="AP9" s="309"/>
      <c r="AQ9" s="309"/>
      <c r="AR9" s="309"/>
      <c r="AS9" s="309"/>
      <c r="AT9" s="309"/>
      <c r="AU9" s="309"/>
      <c r="AV9" s="309"/>
      <c r="AW9" s="309"/>
      <c r="AX9" s="309"/>
      <c r="AY9" s="309"/>
      <c r="AZ9" s="309"/>
      <c r="BA9" s="309"/>
      <c r="BB9" s="309"/>
      <c r="BC9" s="309"/>
      <c r="BD9" s="309"/>
      <c r="BE9" s="309"/>
      <c r="BF9" s="309"/>
      <c r="BG9" s="309"/>
      <c r="BH9" s="309"/>
      <c r="BI9" s="309"/>
      <c r="BJ9" s="309"/>
      <c r="BK9" s="309"/>
      <c r="BL9" s="309"/>
      <c r="BM9" s="309"/>
      <c r="BN9" s="309"/>
      <c r="BO9" s="309"/>
      <c r="BP9" s="309"/>
      <c r="BQ9" s="309"/>
      <c r="BR9" s="309"/>
      <c r="BS9" s="309"/>
      <c r="BT9" s="309"/>
      <c r="BU9" s="309"/>
      <c r="BV9" s="309"/>
      <c r="BW9" s="309"/>
      <c r="BX9" s="309"/>
      <c r="BY9" s="309"/>
      <c r="BZ9" s="309"/>
      <c r="CA9" s="309"/>
    </row>
    <row r="10" spans="1:79" ht="35.450000000000003" customHeight="1" thickBot="1" x14ac:dyDescent="0.25">
      <c r="A10" s="717"/>
      <c r="B10" s="687"/>
      <c r="C10" s="696"/>
      <c r="D10" s="273" t="s">
        <v>37</v>
      </c>
      <c r="E10" s="313"/>
      <c r="F10" s="274">
        <v>0</v>
      </c>
      <c r="G10" s="274">
        <v>58304333</v>
      </c>
      <c r="H10" s="274">
        <v>58304333</v>
      </c>
      <c r="I10" s="325">
        <f>+[2]INVERSIÓN!T12</f>
        <v>58304333</v>
      </c>
      <c r="J10" s="305">
        <v>49504333</v>
      </c>
      <c r="K10" s="305">
        <v>49504333</v>
      </c>
      <c r="L10" s="305">
        <v>58304333</v>
      </c>
      <c r="M10" s="305">
        <v>58304333</v>
      </c>
      <c r="N10" s="670"/>
      <c r="O10" s="670"/>
      <c r="P10" s="670"/>
      <c r="Q10" s="518"/>
      <c r="R10" s="662"/>
      <c r="S10" s="663"/>
      <c r="T10" s="518"/>
      <c r="U10" s="518"/>
      <c r="V10" s="716"/>
      <c r="W10" s="309"/>
      <c r="X10" s="309"/>
      <c r="Y10" s="309"/>
      <c r="Z10" s="309"/>
      <c r="AA10" s="309"/>
      <c r="AB10" s="309"/>
      <c r="AC10" s="309"/>
      <c r="AD10" s="309"/>
      <c r="AE10" s="309"/>
      <c r="AF10" s="309"/>
      <c r="AG10" s="309"/>
      <c r="AH10" s="309"/>
      <c r="AI10" s="309"/>
      <c r="AJ10" s="309"/>
      <c r="AK10" s="309"/>
      <c r="AL10" s="309"/>
      <c r="AM10" s="309"/>
      <c r="AN10" s="309"/>
      <c r="AO10" s="309"/>
      <c r="AP10" s="309"/>
      <c r="AQ10" s="309"/>
      <c r="AR10" s="309"/>
      <c r="AS10" s="309"/>
      <c r="AT10" s="309"/>
      <c r="AU10" s="309"/>
      <c r="AV10" s="309"/>
      <c r="AW10" s="309"/>
      <c r="AX10" s="309"/>
      <c r="AY10" s="309"/>
      <c r="AZ10" s="309"/>
      <c r="BA10" s="309"/>
      <c r="BB10" s="309"/>
      <c r="BC10" s="309"/>
      <c r="BD10" s="309"/>
      <c r="BE10" s="309"/>
      <c r="BF10" s="309"/>
      <c r="BG10" s="309"/>
      <c r="BH10" s="309"/>
      <c r="BI10" s="309"/>
      <c r="BJ10" s="309"/>
      <c r="BK10" s="309"/>
      <c r="BL10" s="309"/>
      <c r="BM10" s="309"/>
      <c r="BN10" s="309"/>
      <c r="BO10" s="309"/>
      <c r="BP10" s="309"/>
      <c r="BQ10" s="309"/>
      <c r="BR10" s="309"/>
      <c r="BS10" s="309"/>
      <c r="BT10" s="309"/>
      <c r="BU10" s="309"/>
      <c r="BV10" s="309"/>
      <c r="BW10" s="309"/>
      <c r="BX10" s="309"/>
      <c r="BY10" s="309"/>
      <c r="BZ10" s="309"/>
      <c r="CA10" s="309"/>
    </row>
    <row r="11" spans="1:79" ht="35.450000000000003" customHeight="1" x14ac:dyDescent="0.2">
      <c r="A11" s="717">
        <v>2</v>
      </c>
      <c r="B11" s="685" t="s">
        <v>225</v>
      </c>
      <c r="C11" s="694" t="s">
        <v>226</v>
      </c>
      <c r="D11" s="270" t="s">
        <v>220</v>
      </c>
      <c r="E11" s="349">
        <f>+[2]INVERSIÓN!H15</f>
        <v>100</v>
      </c>
      <c r="F11" s="271">
        <v>60</v>
      </c>
      <c r="G11" s="271">
        <v>60</v>
      </c>
      <c r="H11" s="271">
        <v>60</v>
      </c>
      <c r="I11" s="324">
        <f>+[3]INVERSIÓN!T15</f>
        <v>60</v>
      </c>
      <c r="J11" s="303">
        <v>36</v>
      </c>
      <c r="K11" s="303">
        <v>45</v>
      </c>
      <c r="L11" s="303">
        <v>51</v>
      </c>
      <c r="M11" s="303">
        <v>57</v>
      </c>
      <c r="N11" s="668" t="s">
        <v>123</v>
      </c>
      <c r="O11" s="668" t="s">
        <v>123</v>
      </c>
      <c r="P11" s="668" t="s">
        <v>123</v>
      </c>
      <c r="Q11" s="517" t="s">
        <v>221</v>
      </c>
      <c r="R11" s="713">
        <v>7541345</v>
      </c>
      <c r="S11" s="659"/>
      <c r="T11" s="517" t="s">
        <v>222</v>
      </c>
      <c r="U11" s="517" t="s">
        <v>223</v>
      </c>
      <c r="V11" s="714">
        <v>7541345</v>
      </c>
      <c r="W11" s="309"/>
      <c r="X11" s="309"/>
      <c r="Y11" s="309"/>
      <c r="Z11" s="309"/>
      <c r="AA11" s="309"/>
      <c r="AB11" s="309"/>
      <c r="AC11" s="309"/>
      <c r="AD11" s="309"/>
      <c r="AE11" s="309"/>
      <c r="AF11" s="309"/>
      <c r="AG11" s="309"/>
      <c r="AH11" s="309"/>
      <c r="AI11" s="309"/>
      <c r="AJ11" s="309"/>
      <c r="AK11" s="309"/>
      <c r="AL11" s="309"/>
      <c r="AM11" s="309"/>
      <c r="AN11" s="309"/>
      <c r="AO11" s="309"/>
      <c r="AP11" s="309"/>
      <c r="AQ11" s="309"/>
      <c r="AR11" s="309"/>
      <c r="AS11" s="309"/>
      <c r="AT11" s="309"/>
      <c r="AU11" s="309"/>
      <c r="AV11" s="309"/>
      <c r="AW11" s="309"/>
      <c r="AX11" s="309"/>
      <c r="AY11" s="309"/>
      <c r="AZ11" s="309"/>
      <c r="BA11" s="309"/>
      <c r="BB11" s="309"/>
      <c r="BC11" s="309"/>
      <c r="BD11" s="309"/>
      <c r="BE11" s="309"/>
      <c r="BF11" s="309"/>
      <c r="BG11" s="309"/>
      <c r="BH11" s="309"/>
      <c r="BI11" s="309"/>
      <c r="BJ11" s="309"/>
      <c r="BK11" s="309"/>
      <c r="BL11" s="309"/>
      <c r="BM11" s="309"/>
      <c r="BN11" s="309"/>
      <c r="BO11" s="309"/>
      <c r="BP11" s="309"/>
      <c r="BQ11" s="309"/>
      <c r="BR11" s="309"/>
      <c r="BS11" s="309"/>
      <c r="BT11" s="309"/>
      <c r="BU11" s="309"/>
      <c r="BV11" s="309"/>
      <c r="BW11" s="309"/>
      <c r="BX11" s="309"/>
      <c r="BY11" s="309"/>
      <c r="BZ11" s="309"/>
      <c r="CA11" s="309"/>
    </row>
    <row r="12" spans="1:79" ht="35.450000000000003" customHeight="1" x14ac:dyDescent="0.2">
      <c r="A12" s="717"/>
      <c r="B12" s="686"/>
      <c r="C12" s="695"/>
      <c r="D12" s="306" t="s">
        <v>224</v>
      </c>
      <c r="E12" s="350">
        <f>+[2]INVERSIÓN!H16</f>
        <v>958164666</v>
      </c>
      <c r="F12" s="271">
        <v>291310000</v>
      </c>
      <c r="G12" s="271">
        <v>312715000</v>
      </c>
      <c r="H12" s="271">
        <v>281850000</v>
      </c>
      <c r="I12" s="324">
        <f>+[3]INVERSIÓN!T16</f>
        <v>285214333</v>
      </c>
      <c r="J12" s="281">
        <v>145250000</v>
      </c>
      <c r="K12" s="281">
        <v>189050000</v>
      </c>
      <c r="L12" s="281">
        <v>281850000</v>
      </c>
      <c r="M12" s="281">
        <v>285214333</v>
      </c>
      <c r="N12" s="669"/>
      <c r="O12" s="669"/>
      <c r="P12" s="669"/>
      <c r="Q12" s="436"/>
      <c r="R12" s="660"/>
      <c r="S12" s="661"/>
      <c r="T12" s="436"/>
      <c r="U12" s="436"/>
      <c r="V12" s="715"/>
      <c r="W12" s="309"/>
      <c r="X12" s="309"/>
      <c r="Y12" s="309"/>
      <c r="Z12" s="309"/>
      <c r="AA12" s="309"/>
      <c r="AB12" s="309"/>
      <c r="AC12" s="309"/>
      <c r="AD12" s="309"/>
      <c r="AE12" s="309"/>
      <c r="AF12" s="309"/>
      <c r="AG12" s="309"/>
      <c r="AH12" s="309"/>
      <c r="AI12" s="309"/>
      <c r="AJ12" s="309"/>
      <c r="AK12" s="309"/>
      <c r="AL12" s="309"/>
      <c r="AM12" s="309"/>
      <c r="AN12" s="309"/>
      <c r="AO12" s="309"/>
      <c r="AP12" s="309"/>
      <c r="AQ12" s="309"/>
      <c r="AR12" s="309"/>
      <c r="AS12" s="309"/>
      <c r="AT12" s="309"/>
      <c r="AU12" s="309"/>
      <c r="AV12" s="309"/>
      <c r="AW12" s="309"/>
      <c r="AX12" s="309"/>
      <c r="AY12" s="309"/>
      <c r="AZ12" s="309"/>
      <c r="BA12" s="309"/>
      <c r="BB12" s="309"/>
      <c r="BC12" s="309"/>
      <c r="BD12" s="309"/>
      <c r="BE12" s="309"/>
      <c r="BF12" s="309"/>
      <c r="BG12" s="309"/>
      <c r="BH12" s="309"/>
      <c r="BI12" s="309"/>
      <c r="BJ12" s="309"/>
      <c r="BK12" s="309"/>
      <c r="BL12" s="309"/>
      <c r="BM12" s="309"/>
      <c r="BN12" s="309"/>
      <c r="BO12" s="309"/>
      <c r="BP12" s="309"/>
      <c r="BQ12" s="309"/>
      <c r="BR12" s="309"/>
      <c r="BS12" s="309"/>
      <c r="BT12" s="309"/>
      <c r="BU12" s="309"/>
      <c r="BV12" s="309"/>
      <c r="BW12" s="309"/>
      <c r="BX12" s="309"/>
      <c r="BY12" s="309"/>
      <c r="BZ12" s="309"/>
      <c r="CA12" s="309"/>
    </row>
    <row r="13" spans="1:79" ht="35.450000000000003" customHeight="1" x14ac:dyDescent="0.2">
      <c r="A13" s="717"/>
      <c r="B13" s="686"/>
      <c r="C13" s="695"/>
      <c r="D13" s="306" t="s">
        <v>36</v>
      </c>
      <c r="E13" s="307"/>
      <c r="F13" s="312"/>
      <c r="G13" s="312"/>
      <c r="H13" s="312"/>
      <c r="I13" s="351"/>
      <c r="J13" s="307"/>
      <c r="K13" s="307"/>
      <c r="L13" s="307"/>
      <c r="M13" s="307"/>
      <c r="N13" s="669"/>
      <c r="O13" s="669"/>
      <c r="P13" s="669"/>
      <c r="Q13" s="436"/>
      <c r="R13" s="660"/>
      <c r="S13" s="661"/>
      <c r="T13" s="436"/>
      <c r="U13" s="436"/>
      <c r="V13" s="715"/>
      <c r="W13" s="309"/>
      <c r="X13" s="309"/>
      <c r="Y13" s="309"/>
      <c r="Z13" s="309"/>
      <c r="AA13" s="309"/>
      <c r="AB13" s="309"/>
      <c r="AC13" s="309"/>
      <c r="AD13" s="309"/>
      <c r="AE13" s="309"/>
      <c r="AF13" s="309"/>
      <c r="AG13" s="309"/>
      <c r="AH13" s="309"/>
      <c r="AI13" s="309"/>
      <c r="AJ13" s="309"/>
      <c r="AK13" s="309"/>
      <c r="AL13" s="309"/>
      <c r="AM13" s="309"/>
      <c r="AN13" s="309"/>
      <c r="AO13" s="309"/>
      <c r="AP13" s="309"/>
      <c r="AQ13" s="309"/>
      <c r="AR13" s="309"/>
      <c r="AS13" s="309"/>
      <c r="AT13" s="309"/>
      <c r="AU13" s="309"/>
      <c r="AV13" s="309"/>
      <c r="AW13" s="309"/>
      <c r="AX13" s="309"/>
      <c r="AY13" s="309"/>
      <c r="AZ13" s="309"/>
      <c r="BA13" s="309"/>
      <c r="BB13" s="309"/>
      <c r="BC13" s="309"/>
      <c r="BD13" s="309"/>
      <c r="BE13" s="309"/>
      <c r="BF13" s="309"/>
      <c r="BG13" s="309"/>
      <c r="BH13" s="309"/>
      <c r="BI13" s="309"/>
      <c r="BJ13" s="309"/>
      <c r="BK13" s="309"/>
      <c r="BL13" s="309"/>
      <c r="BM13" s="309"/>
      <c r="BN13" s="309"/>
      <c r="BO13" s="309"/>
      <c r="BP13" s="309"/>
      <c r="BQ13" s="309"/>
      <c r="BR13" s="309"/>
      <c r="BS13" s="309"/>
      <c r="BT13" s="309"/>
      <c r="BU13" s="309"/>
      <c r="BV13" s="309"/>
      <c r="BW13" s="309"/>
      <c r="BX13" s="309"/>
      <c r="BY13" s="309"/>
      <c r="BZ13" s="309"/>
      <c r="CA13" s="309"/>
    </row>
    <row r="14" spans="1:79" ht="35.450000000000003" customHeight="1" thickBot="1" x14ac:dyDescent="0.25">
      <c r="A14" s="717"/>
      <c r="B14" s="687"/>
      <c r="C14" s="696"/>
      <c r="D14" s="273" t="s">
        <v>37</v>
      </c>
      <c r="E14" s="313"/>
      <c r="F14" s="274">
        <v>35313334</v>
      </c>
      <c r="G14" s="274">
        <v>35313334</v>
      </c>
      <c r="H14" s="274">
        <v>35313334</v>
      </c>
      <c r="I14" s="325">
        <f>+[3]INVERSIÓN!T18</f>
        <v>35313334</v>
      </c>
      <c r="J14" s="282">
        <v>27606667</v>
      </c>
      <c r="K14" s="282">
        <v>27606667</v>
      </c>
      <c r="L14" s="282">
        <v>35313334</v>
      </c>
      <c r="M14" s="282">
        <v>35313334</v>
      </c>
      <c r="N14" s="670"/>
      <c r="O14" s="670"/>
      <c r="P14" s="670"/>
      <c r="Q14" s="518"/>
      <c r="R14" s="662"/>
      <c r="S14" s="663"/>
      <c r="T14" s="518"/>
      <c r="U14" s="518"/>
      <c r="V14" s="716"/>
      <c r="W14" s="309"/>
      <c r="X14" s="309"/>
      <c r="Y14" s="309"/>
      <c r="Z14" s="309"/>
      <c r="AA14" s="309"/>
      <c r="AB14" s="309"/>
      <c r="AC14" s="309"/>
      <c r="AD14" s="309"/>
      <c r="AE14" s="309"/>
      <c r="AF14" s="309"/>
      <c r="AG14" s="309"/>
      <c r="AH14" s="309"/>
      <c r="AI14" s="309"/>
      <c r="AJ14" s="309"/>
      <c r="AK14" s="309"/>
      <c r="AL14" s="309"/>
      <c r="AM14" s="309"/>
      <c r="AN14" s="309"/>
      <c r="AO14" s="309"/>
      <c r="AP14" s="309"/>
      <c r="AQ14" s="309"/>
      <c r="AR14" s="309"/>
      <c r="AS14" s="309"/>
      <c r="AT14" s="309"/>
      <c r="AU14" s="309"/>
      <c r="AV14" s="309"/>
      <c r="AW14" s="309"/>
      <c r="AX14" s="309"/>
      <c r="AY14" s="309"/>
      <c r="AZ14" s="309"/>
      <c r="BA14" s="309"/>
      <c r="BB14" s="309"/>
      <c r="BC14" s="309"/>
      <c r="BD14" s="309"/>
      <c r="BE14" s="309"/>
      <c r="BF14" s="309"/>
      <c r="BG14" s="309"/>
      <c r="BH14" s="309"/>
      <c r="BI14" s="309"/>
      <c r="BJ14" s="309"/>
      <c r="BK14" s="309"/>
      <c r="BL14" s="309"/>
      <c r="BM14" s="309"/>
      <c r="BN14" s="309"/>
      <c r="BO14" s="309"/>
      <c r="BP14" s="309"/>
      <c r="BQ14" s="309"/>
      <c r="BR14" s="309"/>
      <c r="BS14" s="309"/>
      <c r="BT14" s="309"/>
      <c r="BU14" s="309"/>
      <c r="BV14" s="309"/>
      <c r="BW14" s="309"/>
      <c r="BX14" s="309"/>
      <c r="BY14" s="309"/>
      <c r="BZ14" s="309"/>
      <c r="CA14" s="309"/>
    </row>
    <row r="15" spans="1:79" ht="35.450000000000003" customHeight="1" x14ac:dyDescent="0.2">
      <c r="A15" s="717">
        <v>3</v>
      </c>
      <c r="B15" s="685" t="s">
        <v>157</v>
      </c>
      <c r="C15" s="694" t="s">
        <v>226</v>
      </c>
      <c r="D15" s="270" t="s">
        <v>220</v>
      </c>
      <c r="E15" s="349">
        <f>+[2]INVERSIÓN!H21</f>
        <v>100</v>
      </c>
      <c r="F15" s="310">
        <v>1</v>
      </c>
      <c r="G15" s="310">
        <v>1</v>
      </c>
      <c r="H15" s="333">
        <v>1</v>
      </c>
      <c r="I15" s="326">
        <f>+[3]INVERSIÓN!T21</f>
        <v>1</v>
      </c>
      <c r="J15" s="276">
        <v>1</v>
      </c>
      <c r="K15" s="276">
        <v>1</v>
      </c>
      <c r="L15" s="276">
        <v>1</v>
      </c>
      <c r="M15" s="276">
        <v>1</v>
      </c>
      <c r="N15" s="668" t="s">
        <v>123</v>
      </c>
      <c r="O15" s="668" t="s">
        <v>123</v>
      </c>
      <c r="P15" s="668" t="s">
        <v>123</v>
      </c>
      <c r="Q15" s="517" t="s">
        <v>221</v>
      </c>
      <c r="R15" s="713">
        <v>7541345</v>
      </c>
      <c r="S15" s="659"/>
      <c r="T15" s="517" t="s">
        <v>222</v>
      </c>
      <c r="U15" s="517" t="s">
        <v>223</v>
      </c>
      <c r="V15" s="714">
        <v>7541345</v>
      </c>
      <c r="W15" s="309"/>
      <c r="X15" s="309"/>
      <c r="Y15" s="309"/>
      <c r="Z15" s="309"/>
      <c r="AA15" s="309"/>
      <c r="AB15" s="309"/>
      <c r="AC15" s="309"/>
      <c r="AD15" s="309"/>
      <c r="AE15" s="309"/>
      <c r="AF15" s="309"/>
      <c r="AG15" s="309"/>
      <c r="AH15" s="309"/>
      <c r="AI15" s="309"/>
      <c r="AJ15" s="309"/>
      <c r="AK15" s="309"/>
      <c r="AL15" s="309"/>
      <c r="AM15" s="309"/>
      <c r="AN15" s="309"/>
      <c r="AO15" s="309"/>
      <c r="AP15" s="309"/>
      <c r="AQ15" s="309"/>
      <c r="AR15" s="309"/>
      <c r="AS15" s="309"/>
      <c r="AT15" s="309"/>
      <c r="AU15" s="309"/>
      <c r="AV15" s="309"/>
      <c r="AW15" s="309"/>
      <c r="AX15" s="309"/>
      <c r="AY15" s="309"/>
      <c r="AZ15" s="309"/>
      <c r="BA15" s="309"/>
      <c r="BB15" s="309"/>
      <c r="BC15" s="309"/>
      <c r="BD15" s="309"/>
      <c r="BE15" s="309"/>
      <c r="BF15" s="309"/>
      <c r="BG15" s="309"/>
      <c r="BH15" s="309"/>
      <c r="BI15" s="309"/>
      <c r="BJ15" s="309"/>
      <c r="BK15" s="309"/>
      <c r="BL15" s="309"/>
      <c r="BM15" s="309"/>
      <c r="BN15" s="309"/>
      <c r="BO15" s="309"/>
      <c r="BP15" s="309"/>
      <c r="BQ15" s="309"/>
      <c r="BR15" s="309"/>
      <c r="BS15" s="309"/>
      <c r="BT15" s="309"/>
      <c r="BU15" s="309"/>
      <c r="BV15" s="309"/>
      <c r="BW15" s="309"/>
      <c r="BX15" s="309"/>
      <c r="BY15" s="309"/>
      <c r="BZ15" s="309"/>
      <c r="CA15" s="309"/>
    </row>
    <row r="16" spans="1:79" ht="35.450000000000003" customHeight="1" x14ac:dyDescent="0.2">
      <c r="A16" s="717"/>
      <c r="B16" s="686"/>
      <c r="C16" s="695"/>
      <c r="D16" s="306" t="s">
        <v>224</v>
      </c>
      <c r="E16" s="350">
        <f>+[2]INVERSIÓN!H22</f>
        <v>2803552667</v>
      </c>
      <c r="F16" s="271">
        <v>1251075000</v>
      </c>
      <c r="G16" s="271">
        <v>1251075000</v>
      </c>
      <c r="H16" s="271">
        <v>807115000</v>
      </c>
      <c r="I16" s="324">
        <f>+[3]INVERSIÓN!T22</f>
        <v>807115000</v>
      </c>
      <c r="J16" s="281">
        <v>624335000</v>
      </c>
      <c r="K16" s="281">
        <v>624335000</v>
      </c>
      <c r="L16" s="281">
        <v>776965000</v>
      </c>
      <c r="M16" s="281">
        <v>800815000</v>
      </c>
      <c r="N16" s="669"/>
      <c r="O16" s="669"/>
      <c r="P16" s="669"/>
      <c r="Q16" s="436"/>
      <c r="R16" s="660"/>
      <c r="S16" s="661"/>
      <c r="T16" s="436"/>
      <c r="U16" s="436"/>
      <c r="V16" s="715"/>
      <c r="W16" s="309"/>
      <c r="X16" s="309"/>
      <c r="Y16" s="309"/>
      <c r="Z16" s="309"/>
      <c r="AA16" s="309"/>
      <c r="AB16" s="309"/>
      <c r="AC16" s="309"/>
      <c r="AD16" s="309"/>
      <c r="AE16" s="309"/>
      <c r="AF16" s="309"/>
      <c r="AG16" s="309"/>
      <c r="AH16" s="309"/>
      <c r="AI16" s="309"/>
      <c r="AJ16" s="309"/>
      <c r="AK16" s="309"/>
      <c r="AL16" s="309"/>
      <c r="AM16" s="309"/>
      <c r="AN16" s="309"/>
      <c r="AO16" s="309"/>
      <c r="AP16" s="309"/>
      <c r="AQ16" s="309"/>
      <c r="AR16" s="309"/>
      <c r="AS16" s="309"/>
      <c r="AT16" s="309"/>
      <c r="AU16" s="309"/>
      <c r="AV16" s="309"/>
      <c r="AW16" s="309"/>
      <c r="AX16" s="309"/>
      <c r="AY16" s="309"/>
      <c r="AZ16" s="309"/>
      <c r="BA16" s="309"/>
      <c r="BB16" s="309"/>
      <c r="BC16" s="309"/>
      <c r="BD16" s="309"/>
      <c r="BE16" s="309"/>
      <c r="BF16" s="309"/>
      <c r="BG16" s="309"/>
      <c r="BH16" s="309"/>
      <c r="BI16" s="309"/>
      <c r="BJ16" s="309"/>
      <c r="BK16" s="309"/>
      <c r="BL16" s="309"/>
      <c r="BM16" s="309"/>
      <c r="BN16" s="309"/>
      <c r="BO16" s="309"/>
      <c r="BP16" s="309"/>
      <c r="BQ16" s="309"/>
      <c r="BR16" s="309"/>
      <c r="BS16" s="309"/>
      <c r="BT16" s="309"/>
      <c r="BU16" s="309"/>
      <c r="BV16" s="309"/>
      <c r="BW16" s="309"/>
      <c r="BX16" s="309"/>
      <c r="BY16" s="309"/>
      <c r="BZ16" s="309"/>
      <c r="CA16" s="309"/>
    </row>
    <row r="17" spans="1:79" ht="35.450000000000003" customHeight="1" x14ac:dyDescent="0.2">
      <c r="A17" s="717"/>
      <c r="B17" s="686"/>
      <c r="C17" s="695"/>
      <c r="D17" s="306" t="s">
        <v>36</v>
      </c>
      <c r="E17" s="307"/>
      <c r="F17" s="312"/>
      <c r="G17" s="312"/>
      <c r="H17" s="312"/>
      <c r="I17" s="351"/>
      <c r="J17" s="307"/>
      <c r="K17" s="307"/>
      <c r="L17" s="307"/>
      <c r="M17" s="307"/>
      <c r="N17" s="669"/>
      <c r="O17" s="669"/>
      <c r="P17" s="669"/>
      <c r="Q17" s="436"/>
      <c r="R17" s="660"/>
      <c r="S17" s="661"/>
      <c r="T17" s="436"/>
      <c r="U17" s="436"/>
      <c r="V17" s="715"/>
      <c r="W17" s="309"/>
      <c r="X17" s="309"/>
      <c r="Y17" s="309"/>
      <c r="Z17" s="309"/>
      <c r="AA17" s="309"/>
      <c r="AB17" s="309"/>
      <c r="AC17" s="309"/>
      <c r="AD17" s="309"/>
      <c r="AE17" s="309"/>
      <c r="AF17" s="309"/>
      <c r="AG17" s="309"/>
      <c r="AH17" s="309"/>
      <c r="AI17" s="309"/>
      <c r="AJ17" s="309"/>
      <c r="AK17" s="309"/>
      <c r="AL17" s="309"/>
      <c r="AM17" s="309"/>
      <c r="AN17" s="309"/>
      <c r="AO17" s="309"/>
      <c r="AP17" s="309"/>
      <c r="AQ17" s="309"/>
      <c r="AR17" s="309"/>
      <c r="AS17" s="309"/>
      <c r="AT17" s="309"/>
      <c r="AU17" s="309"/>
      <c r="AV17" s="309"/>
      <c r="AW17" s="309"/>
      <c r="AX17" s="309"/>
      <c r="AY17" s="309"/>
      <c r="AZ17" s="309"/>
      <c r="BA17" s="309"/>
      <c r="BB17" s="309"/>
      <c r="BC17" s="309"/>
      <c r="BD17" s="309"/>
      <c r="BE17" s="309"/>
      <c r="BF17" s="309"/>
      <c r="BG17" s="309"/>
      <c r="BH17" s="309"/>
      <c r="BI17" s="309"/>
      <c r="BJ17" s="309"/>
      <c r="BK17" s="309"/>
      <c r="BL17" s="309"/>
      <c r="BM17" s="309"/>
      <c r="BN17" s="309"/>
      <c r="BO17" s="309"/>
      <c r="BP17" s="309"/>
      <c r="BQ17" s="309"/>
      <c r="BR17" s="309"/>
      <c r="BS17" s="309"/>
      <c r="BT17" s="309"/>
      <c r="BU17" s="309"/>
      <c r="BV17" s="309"/>
      <c r="BW17" s="309"/>
      <c r="BX17" s="309"/>
      <c r="BY17" s="309"/>
      <c r="BZ17" s="309"/>
      <c r="CA17" s="309"/>
    </row>
    <row r="18" spans="1:79" ht="35.450000000000003" customHeight="1" thickBot="1" x14ac:dyDescent="0.25">
      <c r="A18" s="717"/>
      <c r="B18" s="687"/>
      <c r="C18" s="696"/>
      <c r="D18" s="273" t="s">
        <v>37</v>
      </c>
      <c r="E18" s="313"/>
      <c r="F18" s="274">
        <v>60645335</v>
      </c>
      <c r="G18" s="274">
        <v>60645335</v>
      </c>
      <c r="H18" s="273">
        <v>60645335</v>
      </c>
      <c r="I18" s="327">
        <f>+[3]INVERSIÓN!T24</f>
        <v>60645335</v>
      </c>
      <c r="J18" s="282">
        <v>60645335</v>
      </c>
      <c r="K18" s="282">
        <v>60645335</v>
      </c>
      <c r="L18" s="282">
        <v>60645335</v>
      </c>
      <c r="M18" s="282">
        <v>60645335</v>
      </c>
      <c r="N18" s="670"/>
      <c r="O18" s="670"/>
      <c r="P18" s="670"/>
      <c r="Q18" s="518"/>
      <c r="R18" s="662"/>
      <c r="S18" s="663"/>
      <c r="T18" s="518"/>
      <c r="U18" s="518"/>
      <c r="V18" s="716"/>
      <c r="W18" s="309"/>
      <c r="X18" s="309"/>
      <c r="Y18" s="309"/>
      <c r="Z18" s="309"/>
      <c r="AA18" s="309"/>
      <c r="AB18" s="309"/>
      <c r="AC18" s="309"/>
      <c r="AD18" s="309"/>
      <c r="AE18" s="309"/>
      <c r="AF18" s="309"/>
      <c r="AG18" s="309"/>
      <c r="AH18" s="309"/>
      <c r="AI18" s="309"/>
      <c r="AJ18" s="309"/>
      <c r="AK18" s="309"/>
      <c r="AL18" s="309"/>
      <c r="AM18" s="309"/>
      <c r="AN18" s="309"/>
      <c r="AO18" s="309"/>
      <c r="AP18" s="309"/>
      <c r="AQ18" s="309"/>
      <c r="AR18" s="309"/>
      <c r="AS18" s="309"/>
      <c r="AT18" s="309"/>
      <c r="AU18" s="309"/>
      <c r="AV18" s="309"/>
      <c r="AW18" s="309"/>
      <c r="AX18" s="309"/>
      <c r="AY18" s="309"/>
      <c r="AZ18" s="309"/>
      <c r="BA18" s="309"/>
      <c r="BB18" s="309"/>
      <c r="BC18" s="309"/>
      <c r="BD18" s="309"/>
      <c r="BE18" s="309"/>
      <c r="BF18" s="309"/>
      <c r="BG18" s="309"/>
      <c r="BH18" s="309"/>
      <c r="BI18" s="309"/>
      <c r="BJ18" s="309"/>
      <c r="BK18" s="309"/>
      <c r="BL18" s="309"/>
      <c r="BM18" s="309"/>
      <c r="BN18" s="309"/>
      <c r="BO18" s="309"/>
      <c r="BP18" s="309"/>
      <c r="BQ18" s="309"/>
      <c r="BR18" s="309"/>
      <c r="BS18" s="309"/>
      <c r="BT18" s="309"/>
      <c r="BU18" s="309"/>
      <c r="BV18" s="309"/>
      <c r="BW18" s="309"/>
      <c r="BX18" s="309"/>
      <c r="BY18" s="309"/>
      <c r="BZ18" s="309"/>
      <c r="CA18" s="309"/>
    </row>
    <row r="19" spans="1:79" ht="35.450000000000003" customHeight="1" x14ac:dyDescent="0.2">
      <c r="A19" s="717">
        <v>4</v>
      </c>
      <c r="B19" s="685" t="s">
        <v>158</v>
      </c>
      <c r="C19" s="694" t="s">
        <v>226</v>
      </c>
      <c r="D19" s="270" t="s">
        <v>220</v>
      </c>
      <c r="E19" s="349">
        <f>+[2]INVERSIÓN!H27</f>
        <v>100</v>
      </c>
      <c r="F19" s="271">
        <v>55</v>
      </c>
      <c r="G19" s="271">
        <v>55</v>
      </c>
      <c r="H19" s="311">
        <v>55</v>
      </c>
      <c r="I19" s="328">
        <f>+[3]INVERSIÓN!T27</f>
        <v>55</v>
      </c>
      <c r="J19" s="277">
        <v>33</v>
      </c>
      <c r="K19" s="277">
        <v>41</v>
      </c>
      <c r="L19" s="303">
        <v>47</v>
      </c>
      <c r="M19" s="277">
        <v>55</v>
      </c>
      <c r="N19" s="668" t="s">
        <v>123</v>
      </c>
      <c r="O19" s="668" t="s">
        <v>123</v>
      </c>
      <c r="P19" s="668" t="s">
        <v>123</v>
      </c>
      <c r="Q19" s="517" t="s">
        <v>221</v>
      </c>
      <c r="R19" s="713">
        <v>7541345</v>
      </c>
      <c r="S19" s="659"/>
      <c r="T19" s="517" t="s">
        <v>222</v>
      </c>
      <c r="U19" s="517" t="s">
        <v>223</v>
      </c>
      <c r="V19" s="714">
        <v>7541345</v>
      </c>
      <c r="W19" s="309"/>
      <c r="X19" s="309"/>
      <c r="Y19" s="309"/>
      <c r="Z19" s="309"/>
      <c r="AA19" s="309"/>
      <c r="AB19" s="309"/>
      <c r="AC19" s="309"/>
      <c r="AD19" s="309"/>
      <c r="AE19" s="309"/>
      <c r="AF19" s="309"/>
      <c r="AG19" s="309"/>
      <c r="AH19" s="309"/>
      <c r="AI19" s="309"/>
      <c r="AJ19" s="309"/>
      <c r="AK19" s="309"/>
      <c r="AL19" s="309"/>
      <c r="AM19" s="309"/>
      <c r="AN19" s="309"/>
      <c r="AO19" s="309"/>
      <c r="AP19" s="309"/>
      <c r="AQ19" s="309"/>
      <c r="AR19" s="309"/>
      <c r="AS19" s="309"/>
      <c r="AT19" s="309"/>
      <c r="AU19" s="309"/>
      <c r="AV19" s="309"/>
      <c r="AW19" s="309"/>
      <c r="AX19" s="309"/>
      <c r="AY19" s="309"/>
      <c r="AZ19" s="309"/>
      <c r="BA19" s="309"/>
      <c r="BB19" s="309"/>
      <c r="BC19" s="309"/>
      <c r="BD19" s="309"/>
      <c r="BE19" s="309"/>
      <c r="BF19" s="309"/>
      <c r="BG19" s="309"/>
      <c r="BH19" s="309"/>
      <c r="BI19" s="309"/>
      <c r="BJ19" s="309"/>
      <c r="BK19" s="309"/>
      <c r="BL19" s="309"/>
      <c r="BM19" s="309"/>
      <c r="BN19" s="309"/>
      <c r="BO19" s="309"/>
      <c r="BP19" s="309"/>
      <c r="BQ19" s="309"/>
      <c r="BR19" s="309"/>
      <c r="BS19" s="309"/>
      <c r="BT19" s="309"/>
      <c r="BU19" s="309"/>
      <c r="BV19" s="309"/>
      <c r="BW19" s="309"/>
      <c r="BX19" s="309"/>
      <c r="BY19" s="309"/>
      <c r="BZ19" s="309"/>
      <c r="CA19" s="309"/>
    </row>
    <row r="20" spans="1:79" ht="35.450000000000003" customHeight="1" x14ac:dyDescent="0.2">
      <c r="A20" s="717"/>
      <c r="B20" s="686"/>
      <c r="C20" s="695"/>
      <c r="D20" s="306" t="s">
        <v>224</v>
      </c>
      <c r="E20" s="350">
        <f>+[2]INVERSIÓN!H28</f>
        <v>337779000</v>
      </c>
      <c r="F20" s="271">
        <v>72450000</v>
      </c>
      <c r="G20" s="271">
        <v>72450000</v>
      </c>
      <c r="H20" s="306">
        <v>69300000</v>
      </c>
      <c r="I20" s="329">
        <f>+[3]INVERSIÓN!T28</f>
        <v>69300000</v>
      </c>
      <c r="J20" s="281">
        <v>34650000</v>
      </c>
      <c r="K20" s="281">
        <v>34650000</v>
      </c>
      <c r="L20" s="281">
        <v>69300000</v>
      </c>
      <c r="M20" s="281">
        <v>69300000</v>
      </c>
      <c r="N20" s="669"/>
      <c r="O20" s="669"/>
      <c r="P20" s="669"/>
      <c r="Q20" s="436"/>
      <c r="R20" s="660"/>
      <c r="S20" s="661"/>
      <c r="T20" s="436"/>
      <c r="U20" s="436"/>
      <c r="V20" s="715"/>
      <c r="W20" s="309"/>
      <c r="X20" s="309"/>
      <c r="Y20" s="309"/>
      <c r="Z20" s="309"/>
      <c r="AA20" s="309"/>
      <c r="AB20" s="309"/>
      <c r="AC20" s="309"/>
      <c r="AD20" s="309"/>
      <c r="AE20" s="309"/>
      <c r="AF20" s="309"/>
      <c r="AG20" s="309"/>
      <c r="AH20" s="309"/>
      <c r="AI20" s="309"/>
      <c r="AJ20" s="309"/>
      <c r="AK20" s="309"/>
      <c r="AL20" s="309"/>
      <c r="AM20" s="309"/>
      <c r="AN20" s="309"/>
      <c r="AO20" s="309"/>
      <c r="AP20" s="309"/>
      <c r="AQ20" s="309"/>
      <c r="AR20" s="309"/>
      <c r="AS20" s="309"/>
      <c r="AT20" s="309"/>
      <c r="AU20" s="309"/>
      <c r="AV20" s="309"/>
      <c r="AW20" s="309"/>
      <c r="AX20" s="309"/>
      <c r="AY20" s="309"/>
      <c r="AZ20" s="309"/>
      <c r="BA20" s="309"/>
      <c r="BB20" s="309"/>
      <c r="BC20" s="309"/>
      <c r="BD20" s="309"/>
      <c r="BE20" s="309"/>
      <c r="BF20" s="309"/>
      <c r="BG20" s="309"/>
      <c r="BH20" s="309"/>
      <c r="BI20" s="309"/>
      <c r="BJ20" s="309"/>
      <c r="BK20" s="309"/>
      <c r="BL20" s="309"/>
      <c r="BM20" s="309"/>
      <c r="BN20" s="309"/>
      <c r="BO20" s="309"/>
      <c r="BP20" s="309"/>
      <c r="BQ20" s="309"/>
      <c r="BR20" s="309"/>
      <c r="BS20" s="309"/>
      <c r="BT20" s="309"/>
      <c r="BU20" s="309"/>
      <c r="BV20" s="309"/>
      <c r="BW20" s="309"/>
      <c r="BX20" s="309"/>
      <c r="BY20" s="309"/>
      <c r="BZ20" s="309"/>
      <c r="CA20" s="309"/>
    </row>
    <row r="21" spans="1:79" ht="35.450000000000003" customHeight="1" x14ac:dyDescent="0.2">
      <c r="A21" s="717"/>
      <c r="B21" s="686"/>
      <c r="C21" s="695"/>
      <c r="D21" s="306" t="s">
        <v>36</v>
      </c>
      <c r="E21" s="307"/>
      <c r="F21" s="312"/>
      <c r="G21" s="312"/>
      <c r="H21" s="312"/>
      <c r="I21" s="351"/>
      <c r="J21" s="312"/>
      <c r="K21" s="312"/>
      <c r="L21" s="312"/>
      <c r="M21" s="312"/>
      <c r="N21" s="669"/>
      <c r="O21" s="669"/>
      <c r="P21" s="669"/>
      <c r="Q21" s="436"/>
      <c r="R21" s="660"/>
      <c r="S21" s="661"/>
      <c r="T21" s="436"/>
      <c r="U21" s="436"/>
      <c r="V21" s="715"/>
      <c r="W21" s="309"/>
      <c r="X21" s="309"/>
      <c r="Y21" s="309"/>
      <c r="Z21" s="309"/>
      <c r="AA21" s="309"/>
      <c r="AB21" s="309"/>
      <c r="AC21" s="309"/>
      <c r="AD21" s="309"/>
      <c r="AE21" s="309"/>
      <c r="AF21" s="309"/>
      <c r="AG21" s="309"/>
      <c r="AH21" s="309"/>
      <c r="AI21" s="309"/>
      <c r="AJ21" s="309"/>
      <c r="AK21" s="309"/>
      <c r="AL21" s="309"/>
      <c r="AM21" s="309"/>
      <c r="AN21" s="309"/>
      <c r="AO21" s="309"/>
      <c r="AP21" s="309"/>
      <c r="AQ21" s="309"/>
      <c r="AR21" s="309"/>
      <c r="AS21" s="309"/>
      <c r="AT21" s="309"/>
      <c r="AU21" s="309"/>
      <c r="AV21" s="309"/>
      <c r="AW21" s="309"/>
      <c r="AX21" s="309"/>
      <c r="AY21" s="309"/>
      <c r="AZ21" s="309"/>
      <c r="BA21" s="309"/>
      <c r="BB21" s="309"/>
      <c r="BC21" s="309"/>
      <c r="BD21" s="309"/>
      <c r="BE21" s="309"/>
      <c r="BF21" s="309"/>
      <c r="BG21" s="309"/>
      <c r="BH21" s="309"/>
      <c r="BI21" s="309"/>
      <c r="BJ21" s="309"/>
      <c r="BK21" s="309"/>
      <c r="BL21" s="309"/>
      <c r="BM21" s="309"/>
      <c r="BN21" s="309"/>
      <c r="BO21" s="309"/>
      <c r="BP21" s="309"/>
      <c r="BQ21" s="309"/>
      <c r="BR21" s="309"/>
      <c r="BS21" s="309"/>
      <c r="BT21" s="309"/>
      <c r="BU21" s="309"/>
      <c r="BV21" s="309"/>
      <c r="BW21" s="309"/>
      <c r="BX21" s="309"/>
      <c r="BY21" s="309"/>
      <c r="BZ21" s="309"/>
      <c r="CA21" s="309"/>
    </row>
    <row r="22" spans="1:79" ht="35.450000000000003" customHeight="1" thickBot="1" x14ac:dyDescent="0.25">
      <c r="A22" s="717"/>
      <c r="B22" s="687"/>
      <c r="C22" s="696"/>
      <c r="D22" s="273" t="s">
        <v>37</v>
      </c>
      <c r="E22" s="313"/>
      <c r="F22" s="313"/>
      <c r="G22" s="313"/>
      <c r="H22" s="313"/>
      <c r="I22" s="352"/>
      <c r="J22" s="313"/>
      <c r="K22" s="313"/>
      <c r="L22" s="313"/>
      <c r="M22" s="313"/>
      <c r="N22" s="670"/>
      <c r="O22" s="670"/>
      <c r="P22" s="670"/>
      <c r="Q22" s="518"/>
      <c r="R22" s="662"/>
      <c r="S22" s="663"/>
      <c r="T22" s="518"/>
      <c r="U22" s="518"/>
      <c r="V22" s="716"/>
      <c r="W22" s="309"/>
      <c r="X22" s="309"/>
      <c r="Y22" s="309"/>
      <c r="Z22" s="309"/>
      <c r="AA22" s="309"/>
      <c r="AB22" s="309"/>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B22" s="309"/>
      <c r="BC22" s="309"/>
      <c r="BD22" s="309"/>
      <c r="BE22" s="309"/>
      <c r="BF22" s="309"/>
      <c r="BG22" s="309"/>
      <c r="BH22" s="309"/>
      <c r="BI22" s="309"/>
      <c r="BJ22" s="309"/>
      <c r="BK22" s="309"/>
      <c r="BL22" s="309"/>
      <c r="BM22" s="309"/>
      <c r="BN22" s="309"/>
      <c r="BO22" s="309"/>
      <c r="BP22" s="309"/>
      <c r="BQ22" s="309"/>
      <c r="BR22" s="309"/>
      <c r="BS22" s="309"/>
      <c r="BT22" s="309"/>
      <c r="BU22" s="309"/>
      <c r="BV22" s="309"/>
      <c r="BW22" s="309"/>
      <c r="BX22" s="309"/>
      <c r="BY22" s="309"/>
      <c r="BZ22" s="309"/>
      <c r="CA22" s="309"/>
    </row>
    <row r="23" spans="1:79" ht="35.450000000000003" customHeight="1" x14ac:dyDescent="0.2">
      <c r="A23" s="717">
        <v>5</v>
      </c>
      <c r="B23" s="685" t="s">
        <v>159</v>
      </c>
      <c r="C23" s="694" t="s">
        <v>226</v>
      </c>
      <c r="D23" s="270" t="s">
        <v>220</v>
      </c>
      <c r="E23" s="349">
        <f>+[2]INVERSIÓN!H33</f>
        <v>4</v>
      </c>
      <c r="F23" s="271">
        <v>2</v>
      </c>
      <c r="G23" s="271">
        <v>2</v>
      </c>
      <c r="H23" s="311">
        <v>2</v>
      </c>
      <c r="I23" s="328">
        <f>+[3]INVERSIÓN!T33</f>
        <v>2</v>
      </c>
      <c r="J23" s="278">
        <v>1.0900000000000001</v>
      </c>
      <c r="K23" s="278">
        <v>1.34</v>
      </c>
      <c r="L23" s="278">
        <v>1.76</v>
      </c>
      <c r="M23" s="278">
        <v>2</v>
      </c>
      <c r="N23" s="668" t="s">
        <v>123</v>
      </c>
      <c r="O23" s="668" t="s">
        <v>123</v>
      </c>
      <c r="P23" s="668" t="s">
        <v>123</v>
      </c>
      <c r="Q23" s="517" t="s">
        <v>221</v>
      </c>
      <c r="R23" s="713">
        <v>7541345</v>
      </c>
      <c r="S23" s="659"/>
      <c r="T23" s="517" t="s">
        <v>222</v>
      </c>
      <c r="U23" s="517" t="s">
        <v>223</v>
      </c>
      <c r="V23" s="714">
        <v>7541345</v>
      </c>
      <c r="W23" s="309"/>
      <c r="X23" s="309"/>
      <c r="Y23" s="309"/>
      <c r="Z23" s="309"/>
      <c r="AA23" s="309"/>
      <c r="AB23" s="309"/>
      <c r="AC23" s="309"/>
      <c r="AD23" s="309"/>
      <c r="AE23" s="309"/>
      <c r="AF23" s="309"/>
      <c r="AG23" s="309"/>
      <c r="AH23" s="309"/>
      <c r="AI23" s="309"/>
      <c r="AJ23" s="309"/>
      <c r="AK23" s="309"/>
      <c r="AL23" s="309"/>
      <c r="AM23" s="309"/>
      <c r="AN23" s="309"/>
      <c r="AO23" s="309"/>
      <c r="AP23" s="309"/>
      <c r="AQ23" s="309"/>
      <c r="AR23" s="309"/>
      <c r="AS23" s="309"/>
      <c r="AT23" s="309"/>
      <c r="AU23" s="309"/>
      <c r="AV23" s="309"/>
      <c r="AW23" s="309"/>
      <c r="AX23" s="309"/>
      <c r="AY23" s="309"/>
      <c r="AZ23" s="309"/>
      <c r="BA23" s="309"/>
      <c r="BB23" s="309"/>
      <c r="BC23" s="309"/>
      <c r="BD23" s="309"/>
      <c r="BE23" s="309"/>
      <c r="BF23" s="309"/>
      <c r="BG23" s="309"/>
      <c r="BH23" s="309"/>
      <c r="BI23" s="309"/>
      <c r="BJ23" s="309"/>
      <c r="BK23" s="309"/>
      <c r="BL23" s="309"/>
      <c r="BM23" s="309"/>
      <c r="BN23" s="309"/>
      <c r="BO23" s="309"/>
      <c r="BP23" s="309"/>
      <c r="BQ23" s="309"/>
      <c r="BR23" s="309"/>
      <c r="BS23" s="309"/>
      <c r="BT23" s="309"/>
      <c r="BU23" s="309"/>
      <c r="BV23" s="309"/>
      <c r="BW23" s="309"/>
      <c r="BX23" s="309"/>
      <c r="BY23" s="309"/>
      <c r="BZ23" s="309"/>
      <c r="CA23" s="309"/>
    </row>
    <row r="24" spans="1:79" ht="35.450000000000003" customHeight="1" x14ac:dyDescent="0.2">
      <c r="A24" s="717"/>
      <c r="B24" s="686"/>
      <c r="C24" s="695"/>
      <c r="D24" s="306" t="s">
        <v>224</v>
      </c>
      <c r="E24" s="350">
        <f>+[2]INVERSIÓN!H34</f>
        <v>581153667</v>
      </c>
      <c r="F24" s="271">
        <v>175800000</v>
      </c>
      <c r="G24" s="271">
        <v>175800000</v>
      </c>
      <c r="H24" s="306">
        <v>170080000</v>
      </c>
      <c r="I24" s="329">
        <f>+[3]INVERSIÓN!T34</f>
        <v>164670000</v>
      </c>
      <c r="J24" s="281">
        <v>143030000</v>
      </c>
      <c r="K24" s="281">
        <v>143030000</v>
      </c>
      <c r="L24" s="281">
        <v>164670000</v>
      </c>
      <c r="M24" s="281">
        <v>164670000</v>
      </c>
      <c r="N24" s="669"/>
      <c r="O24" s="669"/>
      <c r="P24" s="669"/>
      <c r="Q24" s="436"/>
      <c r="R24" s="660"/>
      <c r="S24" s="661"/>
      <c r="T24" s="436"/>
      <c r="U24" s="436"/>
      <c r="V24" s="715"/>
      <c r="W24" s="309"/>
      <c r="X24" s="309"/>
      <c r="Y24" s="309"/>
      <c r="Z24" s="309"/>
      <c r="AA24" s="309"/>
      <c r="AB24" s="309"/>
      <c r="AC24" s="309"/>
      <c r="AD24" s="309"/>
      <c r="AE24" s="309"/>
      <c r="AF24" s="309"/>
      <c r="AG24" s="309"/>
      <c r="AH24" s="309"/>
      <c r="AI24" s="309"/>
      <c r="AJ24" s="309"/>
      <c r="AK24" s="309"/>
      <c r="AL24" s="309"/>
      <c r="AM24" s="309"/>
      <c r="AN24" s="309"/>
      <c r="AO24" s="309"/>
      <c r="AP24" s="309"/>
      <c r="AQ24" s="309"/>
      <c r="AR24" s="309"/>
      <c r="AS24" s="309"/>
      <c r="AT24" s="309"/>
      <c r="AU24" s="309"/>
      <c r="AV24" s="309"/>
      <c r="AW24" s="309"/>
      <c r="AX24" s="309"/>
      <c r="AY24" s="309"/>
      <c r="AZ24" s="309"/>
      <c r="BA24" s="309"/>
      <c r="BB24" s="309"/>
      <c r="BC24" s="309"/>
      <c r="BD24" s="309"/>
      <c r="BE24" s="309"/>
      <c r="BF24" s="309"/>
      <c r="BG24" s="309"/>
      <c r="BH24" s="309"/>
      <c r="BI24" s="309"/>
      <c r="BJ24" s="309"/>
      <c r="BK24" s="309"/>
      <c r="BL24" s="309"/>
      <c r="BM24" s="309"/>
      <c r="BN24" s="309"/>
      <c r="BO24" s="309"/>
      <c r="BP24" s="309"/>
      <c r="BQ24" s="309"/>
      <c r="BR24" s="309"/>
      <c r="BS24" s="309"/>
      <c r="BT24" s="309"/>
      <c r="BU24" s="309"/>
      <c r="BV24" s="309"/>
      <c r="BW24" s="309"/>
      <c r="BX24" s="309"/>
      <c r="BY24" s="309"/>
      <c r="BZ24" s="309"/>
      <c r="CA24" s="309"/>
    </row>
    <row r="25" spans="1:79" ht="35.450000000000003" customHeight="1" x14ac:dyDescent="0.2">
      <c r="A25" s="717"/>
      <c r="B25" s="686"/>
      <c r="C25" s="695"/>
      <c r="D25" s="306" t="s">
        <v>36</v>
      </c>
      <c r="E25" s="307"/>
      <c r="F25" s="312"/>
      <c r="G25" s="312"/>
      <c r="H25" s="312"/>
      <c r="I25" s="351"/>
      <c r="J25" s="307"/>
      <c r="K25" s="307"/>
      <c r="L25" s="307"/>
      <c r="M25" s="307"/>
      <c r="N25" s="669"/>
      <c r="O25" s="669"/>
      <c r="P25" s="669"/>
      <c r="Q25" s="436"/>
      <c r="R25" s="660"/>
      <c r="S25" s="661"/>
      <c r="T25" s="436"/>
      <c r="U25" s="436"/>
      <c r="V25" s="715"/>
      <c r="W25" s="309"/>
      <c r="X25" s="309"/>
      <c r="Y25" s="309"/>
      <c r="Z25" s="309"/>
      <c r="AA25" s="309"/>
      <c r="AB25" s="309"/>
      <c r="AC25" s="309"/>
      <c r="AD25" s="309"/>
      <c r="AE25" s="309"/>
      <c r="AF25" s="309"/>
      <c r="AG25" s="309"/>
      <c r="AH25" s="309"/>
      <c r="AI25" s="309"/>
      <c r="AJ25" s="309"/>
      <c r="AK25" s="309"/>
      <c r="AL25" s="309"/>
      <c r="AM25" s="309"/>
      <c r="AN25" s="309"/>
      <c r="AO25" s="309"/>
      <c r="AP25" s="309"/>
      <c r="AQ25" s="309"/>
      <c r="AR25" s="309"/>
      <c r="AS25" s="309"/>
      <c r="AT25" s="309"/>
      <c r="AU25" s="309"/>
      <c r="AV25" s="309"/>
      <c r="AW25" s="309"/>
      <c r="AX25" s="309"/>
      <c r="AY25" s="309"/>
      <c r="AZ25" s="309"/>
      <c r="BA25" s="309"/>
      <c r="BB25" s="309"/>
      <c r="BC25" s="309"/>
      <c r="BD25" s="309"/>
      <c r="BE25" s="309"/>
      <c r="BF25" s="309"/>
      <c r="BG25" s="309"/>
      <c r="BH25" s="309"/>
      <c r="BI25" s="309"/>
      <c r="BJ25" s="309"/>
      <c r="BK25" s="309"/>
      <c r="BL25" s="309"/>
      <c r="BM25" s="309"/>
      <c r="BN25" s="309"/>
      <c r="BO25" s="309"/>
      <c r="BP25" s="309"/>
      <c r="BQ25" s="309"/>
      <c r="BR25" s="309"/>
      <c r="BS25" s="309"/>
      <c r="BT25" s="309"/>
      <c r="BU25" s="309"/>
      <c r="BV25" s="309"/>
      <c r="BW25" s="309"/>
      <c r="BX25" s="309"/>
      <c r="BY25" s="309"/>
      <c r="BZ25" s="309"/>
      <c r="CA25" s="309"/>
    </row>
    <row r="26" spans="1:79" ht="35.450000000000003" customHeight="1" thickBot="1" x14ac:dyDescent="0.25">
      <c r="A26" s="717"/>
      <c r="B26" s="687"/>
      <c r="C26" s="696"/>
      <c r="D26" s="273" t="s">
        <v>37</v>
      </c>
      <c r="E26" s="313"/>
      <c r="F26" s="274">
        <v>15983001</v>
      </c>
      <c r="G26" s="274">
        <v>15983001</v>
      </c>
      <c r="H26" s="273">
        <v>15983001</v>
      </c>
      <c r="I26" s="327">
        <f>+[3]INVERSIÓN!T36</f>
        <v>15983001</v>
      </c>
      <c r="J26" s="282">
        <v>15983001</v>
      </c>
      <c r="K26" s="282">
        <v>15983001</v>
      </c>
      <c r="L26" s="282">
        <v>15983001</v>
      </c>
      <c r="M26" s="282">
        <v>15983001</v>
      </c>
      <c r="N26" s="670"/>
      <c r="O26" s="670"/>
      <c r="P26" s="670"/>
      <c r="Q26" s="518"/>
      <c r="R26" s="662"/>
      <c r="S26" s="663"/>
      <c r="T26" s="518"/>
      <c r="U26" s="518"/>
      <c r="V26" s="716"/>
      <c r="W26" s="309"/>
      <c r="X26" s="309"/>
      <c r="Y26" s="309"/>
      <c r="Z26" s="309"/>
      <c r="AA26" s="309"/>
      <c r="AB26" s="309"/>
      <c r="AC26" s="309"/>
      <c r="AD26" s="309"/>
      <c r="AE26" s="309"/>
      <c r="AF26" s="309"/>
      <c r="AG26" s="309"/>
      <c r="AH26" s="309"/>
      <c r="AI26" s="309"/>
      <c r="AJ26" s="309"/>
      <c r="AK26" s="309"/>
      <c r="AL26" s="309"/>
      <c r="AM26" s="309"/>
      <c r="AN26" s="309"/>
      <c r="AO26" s="309"/>
      <c r="AP26" s="309"/>
      <c r="AQ26" s="309"/>
      <c r="AR26" s="309"/>
      <c r="AS26" s="309"/>
      <c r="AT26" s="309"/>
      <c r="AU26" s="309"/>
      <c r="AV26" s="309"/>
      <c r="AW26" s="309"/>
      <c r="AX26" s="309"/>
      <c r="AY26" s="309"/>
      <c r="AZ26" s="309"/>
      <c r="BA26" s="309"/>
      <c r="BB26" s="309"/>
      <c r="BC26" s="309"/>
      <c r="BD26" s="309"/>
      <c r="BE26" s="309"/>
      <c r="BF26" s="309"/>
      <c r="BG26" s="309"/>
      <c r="BH26" s="309"/>
      <c r="BI26" s="309"/>
      <c r="BJ26" s="309"/>
      <c r="BK26" s="309"/>
      <c r="BL26" s="309"/>
      <c r="BM26" s="309"/>
      <c r="BN26" s="309"/>
      <c r="BO26" s="309"/>
      <c r="BP26" s="309"/>
      <c r="BQ26" s="309"/>
      <c r="BR26" s="309"/>
      <c r="BS26" s="309"/>
      <c r="BT26" s="309"/>
      <c r="BU26" s="309"/>
      <c r="BV26" s="309"/>
      <c r="BW26" s="309"/>
      <c r="BX26" s="309"/>
      <c r="BY26" s="309"/>
      <c r="BZ26" s="309"/>
      <c r="CA26" s="309"/>
    </row>
    <row r="27" spans="1:79" ht="35.450000000000003" customHeight="1" x14ac:dyDescent="0.2">
      <c r="A27" s="717">
        <v>6</v>
      </c>
      <c r="B27" s="700" t="s">
        <v>160</v>
      </c>
      <c r="C27" s="694" t="s">
        <v>226</v>
      </c>
      <c r="D27" s="270" t="s">
        <v>220</v>
      </c>
      <c r="E27" s="350">
        <f>+[2]INVERSIÓN!H39</f>
        <v>2500</v>
      </c>
      <c r="F27" s="271">
        <v>1250</v>
      </c>
      <c r="G27" s="271">
        <v>1250</v>
      </c>
      <c r="H27" s="311">
        <v>1250</v>
      </c>
      <c r="I27" s="328">
        <f>+[3]INVERSIÓN!T39</f>
        <v>1250</v>
      </c>
      <c r="J27" s="303">
        <v>1348</v>
      </c>
      <c r="K27" s="303">
        <v>1519</v>
      </c>
      <c r="L27" s="303">
        <v>1519</v>
      </c>
      <c r="M27" s="303">
        <v>1519</v>
      </c>
      <c r="N27" s="668" t="s">
        <v>123</v>
      </c>
      <c r="O27" s="668" t="s">
        <v>123</v>
      </c>
      <c r="P27" s="668" t="s">
        <v>123</v>
      </c>
      <c r="Q27" s="517" t="s">
        <v>221</v>
      </c>
      <c r="R27" s="713">
        <v>7541345</v>
      </c>
      <c r="S27" s="659"/>
      <c r="T27" s="517" t="s">
        <v>222</v>
      </c>
      <c r="U27" s="517" t="s">
        <v>223</v>
      </c>
      <c r="V27" s="714">
        <v>7541345</v>
      </c>
      <c r="W27" s="309"/>
      <c r="X27" s="309"/>
      <c r="Y27" s="309"/>
      <c r="Z27" s="309"/>
      <c r="AA27" s="309"/>
      <c r="AB27" s="309"/>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Q27" s="309"/>
      <c r="BR27" s="309"/>
      <c r="BS27" s="309"/>
      <c r="BT27" s="309"/>
      <c r="BU27" s="309"/>
      <c r="BV27" s="309"/>
      <c r="BW27" s="309"/>
      <c r="BX27" s="309"/>
      <c r="BY27" s="309"/>
      <c r="BZ27" s="309"/>
      <c r="CA27" s="309"/>
    </row>
    <row r="28" spans="1:79" ht="35.450000000000003" customHeight="1" x14ac:dyDescent="0.2">
      <c r="A28" s="717"/>
      <c r="B28" s="701"/>
      <c r="C28" s="695"/>
      <c r="D28" s="306" t="s">
        <v>224</v>
      </c>
      <c r="E28" s="350">
        <f>+[2]INVERSIÓN!H40</f>
        <v>1680984791</v>
      </c>
      <c r="F28" s="271">
        <v>91740000</v>
      </c>
      <c r="G28" s="271">
        <v>80300000</v>
      </c>
      <c r="H28" s="306">
        <v>465747920</v>
      </c>
      <c r="I28" s="329">
        <f>+[3]INVERSIÓN!T40</f>
        <v>456147920</v>
      </c>
      <c r="J28" s="281">
        <v>80300000</v>
      </c>
      <c r="K28" s="281">
        <v>80300000</v>
      </c>
      <c r="L28" s="281">
        <v>80300000</v>
      </c>
      <c r="M28" s="281">
        <v>456147920</v>
      </c>
      <c r="N28" s="669"/>
      <c r="O28" s="669"/>
      <c r="P28" s="669"/>
      <c r="Q28" s="436"/>
      <c r="R28" s="660"/>
      <c r="S28" s="661"/>
      <c r="T28" s="436"/>
      <c r="U28" s="436"/>
      <c r="V28" s="715"/>
      <c r="W28" s="309"/>
      <c r="X28" s="309"/>
      <c r="Y28" s="309"/>
      <c r="Z28" s="309"/>
      <c r="AA28" s="309"/>
      <c r="AB28" s="309"/>
      <c r="AC28" s="309"/>
      <c r="AD28" s="309"/>
      <c r="AE28" s="309"/>
      <c r="AF28" s="309"/>
      <c r="AG28" s="309"/>
      <c r="AH28" s="309"/>
      <c r="AI28" s="309"/>
      <c r="AJ28" s="309"/>
      <c r="AK28" s="309"/>
      <c r="AL28" s="309"/>
      <c r="AM28" s="309"/>
      <c r="AN28" s="309"/>
      <c r="AO28" s="309"/>
      <c r="AP28" s="309"/>
      <c r="AQ28" s="309"/>
      <c r="AR28" s="309"/>
      <c r="AS28" s="309"/>
      <c r="AT28" s="309"/>
      <c r="AU28" s="309"/>
      <c r="AV28" s="309"/>
      <c r="AW28" s="309"/>
      <c r="AX28" s="309"/>
      <c r="AY28" s="309"/>
      <c r="AZ28" s="309"/>
      <c r="BA28" s="309"/>
      <c r="BB28" s="309"/>
      <c r="BC28" s="309"/>
      <c r="BD28" s="309"/>
      <c r="BE28" s="309"/>
      <c r="BF28" s="309"/>
      <c r="BG28" s="309"/>
      <c r="BH28" s="309"/>
      <c r="BI28" s="309"/>
      <c r="BJ28" s="309"/>
      <c r="BK28" s="309"/>
      <c r="BL28" s="309"/>
      <c r="BM28" s="309"/>
      <c r="BN28" s="309"/>
      <c r="BO28" s="309"/>
      <c r="BP28" s="309"/>
      <c r="BQ28" s="309"/>
      <c r="BR28" s="309"/>
      <c r="BS28" s="309"/>
      <c r="BT28" s="309"/>
      <c r="BU28" s="309"/>
      <c r="BV28" s="309"/>
      <c r="BW28" s="309"/>
      <c r="BX28" s="309"/>
      <c r="BY28" s="309"/>
      <c r="BZ28" s="309"/>
      <c r="CA28" s="309"/>
    </row>
    <row r="29" spans="1:79" ht="35.450000000000003" customHeight="1" x14ac:dyDescent="0.2">
      <c r="A29" s="717"/>
      <c r="B29" s="701"/>
      <c r="C29" s="695"/>
      <c r="D29" s="306" t="s">
        <v>36</v>
      </c>
      <c r="E29" s="307"/>
      <c r="F29" s="312"/>
      <c r="G29" s="312"/>
      <c r="H29" s="312"/>
      <c r="I29" s="351"/>
      <c r="J29" s="307"/>
      <c r="K29" s="307"/>
      <c r="L29" s="307"/>
      <c r="M29" s="307"/>
      <c r="N29" s="669"/>
      <c r="O29" s="669"/>
      <c r="P29" s="669"/>
      <c r="Q29" s="436"/>
      <c r="R29" s="660"/>
      <c r="S29" s="661"/>
      <c r="T29" s="436"/>
      <c r="U29" s="436"/>
      <c r="V29" s="715"/>
      <c r="W29" s="309"/>
      <c r="X29" s="309"/>
      <c r="Y29" s="309"/>
      <c r="Z29" s="309"/>
      <c r="AA29" s="309"/>
      <c r="AB29" s="309"/>
      <c r="AC29" s="309"/>
      <c r="AD29" s="309"/>
      <c r="AE29" s="309"/>
      <c r="AF29" s="309"/>
      <c r="AG29" s="309"/>
      <c r="AH29" s="309"/>
      <c r="AI29" s="309"/>
      <c r="AJ29" s="309"/>
      <c r="AK29" s="309"/>
      <c r="AL29" s="309"/>
      <c r="AM29" s="309"/>
      <c r="AN29" s="309"/>
      <c r="AO29" s="309"/>
      <c r="AP29" s="309"/>
      <c r="AQ29" s="309"/>
      <c r="AR29" s="309"/>
      <c r="AS29" s="309"/>
      <c r="AT29" s="309"/>
      <c r="AU29" s="309"/>
      <c r="AV29" s="309"/>
      <c r="AW29" s="309"/>
      <c r="AX29" s="309"/>
      <c r="AY29" s="309"/>
      <c r="AZ29" s="309"/>
      <c r="BA29" s="309"/>
      <c r="BB29" s="309"/>
      <c r="BC29" s="309"/>
      <c r="BD29" s="309"/>
      <c r="BE29" s="309"/>
      <c r="BF29" s="309"/>
      <c r="BG29" s="309"/>
      <c r="BH29" s="309"/>
      <c r="BI29" s="309"/>
      <c r="BJ29" s="309"/>
      <c r="BK29" s="309"/>
      <c r="BL29" s="309"/>
      <c r="BM29" s="309"/>
      <c r="BN29" s="309"/>
      <c r="BO29" s="309"/>
      <c r="BP29" s="309"/>
      <c r="BQ29" s="309"/>
      <c r="BR29" s="309"/>
      <c r="BS29" s="309"/>
      <c r="BT29" s="309"/>
      <c r="BU29" s="309"/>
      <c r="BV29" s="309"/>
      <c r="BW29" s="309"/>
      <c r="BX29" s="309"/>
      <c r="BY29" s="309"/>
      <c r="BZ29" s="309"/>
      <c r="CA29" s="309"/>
    </row>
    <row r="30" spans="1:79" ht="35.450000000000003" customHeight="1" thickBot="1" x14ac:dyDescent="0.25">
      <c r="A30" s="717"/>
      <c r="B30" s="702"/>
      <c r="C30" s="696"/>
      <c r="D30" s="273" t="s">
        <v>37</v>
      </c>
      <c r="E30" s="313"/>
      <c r="F30" s="274">
        <v>281011668</v>
      </c>
      <c r="G30" s="274">
        <v>281011668</v>
      </c>
      <c r="H30" s="273">
        <v>281011668</v>
      </c>
      <c r="I30" s="327">
        <f>+[3]INVERSIÓN!T42</f>
        <v>281011668</v>
      </c>
      <c r="J30" s="282">
        <v>53150548</v>
      </c>
      <c r="K30" s="282">
        <v>110115828</v>
      </c>
      <c r="L30" s="282">
        <v>195563748</v>
      </c>
      <c r="M30" s="282">
        <v>281011668</v>
      </c>
      <c r="N30" s="670"/>
      <c r="O30" s="670"/>
      <c r="P30" s="670"/>
      <c r="Q30" s="518"/>
      <c r="R30" s="662"/>
      <c r="S30" s="663"/>
      <c r="T30" s="518"/>
      <c r="U30" s="518"/>
      <c r="V30" s="716"/>
      <c r="W30" s="309"/>
      <c r="X30" s="309"/>
      <c r="Y30" s="309"/>
      <c r="Z30" s="309"/>
      <c r="AA30" s="309"/>
      <c r="AB30" s="309"/>
      <c r="AC30" s="309"/>
      <c r="AD30" s="309"/>
      <c r="AE30" s="309"/>
      <c r="AF30" s="309"/>
      <c r="AG30" s="309"/>
      <c r="AH30" s="309"/>
      <c r="AI30" s="309"/>
      <c r="AJ30" s="309"/>
      <c r="AK30" s="309"/>
      <c r="AL30" s="309"/>
      <c r="AM30" s="309"/>
      <c r="AN30" s="309"/>
      <c r="AO30" s="309"/>
      <c r="AP30" s="309"/>
      <c r="AQ30" s="309"/>
      <c r="AR30" s="309"/>
      <c r="AS30" s="309"/>
      <c r="AT30" s="309"/>
      <c r="AU30" s="309"/>
      <c r="AV30" s="309"/>
      <c r="AW30" s="309"/>
      <c r="AX30" s="309"/>
      <c r="AY30" s="309"/>
      <c r="AZ30" s="309"/>
      <c r="BA30" s="309"/>
      <c r="BB30" s="309"/>
      <c r="BC30" s="309"/>
      <c r="BD30" s="309"/>
      <c r="BE30" s="309"/>
      <c r="BF30" s="309"/>
      <c r="BG30" s="309"/>
      <c r="BH30" s="309"/>
      <c r="BI30" s="309"/>
      <c r="BJ30" s="309"/>
      <c r="BK30" s="309"/>
      <c r="BL30" s="309"/>
      <c r="BM30" s="309"/>
      <c r="BN30" s="309"/>
      <c r="BO30" s="309"/>
      <c r="BP30" s="309"/>
      <c r="BQ30" s="309"/>
      <c r="BR30" s="309"/>
      <c r="BS30" s="309"/>
      <c r="BT30" s="309"/>
      <c r="BU30" s="309"/>
      <c r="BV30" s="309"/>
      <c r="BW30" s="309"/>
      <c r="BX30" s="309"/>
      <c r="BY30" s="309"/>
      <c r="BZ30" s="309"/>
      <c r="CA30" s="309"/>
    </row>
    <row r="31" spans="1:79" ht="35.450000000000003" customHeight="1" x14ac:dyDescent="0.2">
      <c r="A31" s="717">
        <v>7</v>
      </c>
      <c r="B31" s="685" t="s">
        <v>161</v>
      </c>
      <c r="C31" s="694" t="s">
        <v>226</v>
      </c>
      <c r="D31" s="270" t="s">
        <v>220</v>
      </c>
      <c r="E31" s="350">
        <f>+[2]INVERSIÓN!H45</f>
        <v>6</v>
      </c>
      <c r="F31" s="314">
        <v>4.5</v>
      </c>
      <c r="G31" s="314">
        <v>4.5</v>
      </c>
      <c r="H31" s="315">
        <v>4.5</v>
      </c>
      <c r="I31" s="330">
        <f>+[3]INVERSIÓN!T45</f>
        <v>4.5</v>
      </c>
      <c r="J31" s="278">
        <v>2.06</v>
      </c>
      <c r="K31" s="278">
        <v>2.92</v>
      </c>
      <c r="L31" s="278">
        <v>3.2349999999999999</v>
      </c>
      <c r="M31" s="278">
        <v>4.5</v>
      </c>
      <c r="N31" s="668" t="s">
        <v>123</v>
      </c>
      <c r="O31" s="668" t="s">
        <v>123</v>
      </c>
      <c r="P31" s="668" t="s">
        <v>123</v>
      </c>
      <c r="Q31" s="517" t="s">
        <v>221</v>
      </c>
      <c r="R31" s="713">
        <v>7541345</v>
      </c>
      <c r="S31" s="659"/>
      <c r="T31" s="517" t="s">
        <v>222</v>
      </c>
      <c r="U31" s="517" t="s">
        <v>223</v>
      </c>
      <c r="V31" s="714">
        <v>7541345</v>
      </c>
      <c r="W31" s="309"/>
      <c r="X31" s="309"/>
      <c r="Y31" s="309"/>
      <c r="Z31" s="309"/>
      <c r="AA31" s="309"/>
      <c r="AB31" s="309"/>
      <c r="AC31" s="309"/>
      <c r="AD31" s="309"/>
      <c r="AE31" s="309"/>
      <c r="AF31" s="309"/>
      <c r="AG31" s="309"/>
      <c r="AH31" s="309"/>
      <c r="AI31" s="309"/>
      <c r="AJ31" s="309"/>
      <c r="AK31" s="309"/>
      <c r="AL31" s="309"/>
      <c r="AM31" s="309"/>
      <c r="AN31" s="309"/>
      <c r="AO31" s="309"/>
      <c r="AP31" s="309"/>
      <c r="AQ31" s="309"/>
      <c r="AR31" s="309"/>
      <c r="AS31" s="309"/>
      <c r="AT31" s="309"/>
      <c r="AU31" s="309"/>
      <c r="AV31" s="309"/>
      <c r="AW31" s="309"/>
      <c r="AX31" s="309"/>
      <c r="AY31" s="309"/>
      <c r="AZ31" s="309"/>
      <c r="BA31" s="309"/>
      <c r="BB31" s="309"/>
      <c r="BC31" s="309"/>
      <c r="BD31" s="309"/>
      <c r="BE31" s="309"/>
      <c r="BF31" s="309"/>
      <c r="BG31" s="309"/>
      <c r="BH31" s="309"/>
      <c r="BI31" s="309"/>
      <c r="BJ31" s="309"/>
      <c r="BK31" s="309"/>
      <c r="BL31" s="309"/>
      <c r="BM31" s="309"/>
      <c r="BN31" s="309"/>
      <c r="BO31" s="309"/>
      <c r="BP31" s="309"/>
      <c r="BQ31" s="309"/>
      <c r="BR31" s="309"/>
      <c r="BS31" s="309"/>
      <c r="BT31" s="309"/>
      <c r="BU31" s="309"/>
      <c r="BV31" s="309"/>
      <c r="BW31" s="309"/>
      <c r="BX31" s="309"/>
      <c r="BY31" s="309"/>
      <c r="BZ31" s="309"/>
      <c r="CA31" s="309"/>
    </row>
    <row r="32" spans="1:79" ht="35.450000000000003" customHeight="1" x14ac:dyDescent="0.2">
      <c r="A32" s="717"/>
      <c r="B32" s="686"/>
      <c r="C32" s="695"/>
      <c r="D32" s="306" t="s">
        <v>224</v>
      </c>
      <c r="E32" s="350">
        <f>+[2]INVERSIÓN!H46</f>
        <v>1113449080</v>
      </c>
      <c r="F32" s="271">
        <v>312965000</v>
      </c>
      <c r="G32" s="271">
        <v>307110000</v>
      </c>
      <c r="H32" s="306">
        <v>102297080</v>
      </c>
      <c r="I32" s="329">
        <f>+[3]INVERSIÓN!T46</f>
        <v>67385080</v>
      </c>
      <c r="J32" s="281">
        <v>47710000</v>
      </c>
      <c r="K32" s="281">
        <v>47710000</v>
      </c>
      <c r="L32" s="281">
        <v>67310000</v>
      </c>
      <c r="M32" s="281">
        <v>67310000</v>
      </c>
      <c r="N32" s="669"/>
      <c r="O32" s="669"/>
      <c r="P32" s="669"/>
      <c r="Q32" s="436"/>
      <c r="R32" s="660"/>
      <c r="S32" s="661"/>
      <c r="T32" s="436"/>
      <c r="U32" s="436"/>
      <c r="V32" s="715"/>
      <c r="W32" s="309"/>
      <c r="X32" s="309"/>
      <c r="Y32" s="309"/>
      <c r="Z32" s="309"/>
      <c r="AA32" s="309"/>
      <c r="AB32" s="309"/>
      <c r="AC32" s="309"/>
      <c r="AD32" s="309"/>
      <c r="AE32" s="309"/>
      <c r="AF32" s="309"/>
      <c r="AG32" s="309"/>
      <c r="AH32" s="309"/>
      <c r="AI32" s="309"/>
      <c r="AJ32" s="309"/>
      <c r="AK32" s="309"/>
      <c r="AL32" s="309"/>
      <c r="AM32" s="309"/>
      <c r="AN32" s="309"/>
      <c r="AO32" s="309"/>
      <c r="AP32" s="309"/>
      <c r="AQ32" s="309"/>
      <c r="AR32" s="309"/>
      <c r="AS32" s="309"/>
      <c r="AT32" s="309"/>
      <c r="AU32" s="309"/>
      <c r="AV32" s="309"/>
      <c r="AW32" s="309"/>
      <c r="AX32" s="309"/>
      <c r="AY32" s="309"/>
      <c r="AZ32" s="309"/>
      <c r="BA32" s="309"/>
      <c r="BB32" s="309"/>
      <c r="BC32" s="309"/>
      <c r="BD32" s="309"/>
      <c r="BE32" s="309"/>
      <c r="BF32" s="309"/>
      <c r="BG32" s="309"/>
      <c r="BH32" s="309"/>
      <c r="BI32" s="309"/>
      <c r="BJ32" s="309"/>
      <c r="BK32" s="309"/>
      <c r="BL32" s="309"/>
      <c r="BM32" s="309"/>
      <c r="BN32" s="309"/>
      <c r="BO32" s="309"/>
      <c r="BP32" s="309"/>
      <c r="BQ32" s="309"/>
      <c r="BR32" s="309"/>
      <c r="BS32" s="309"/>
      <c r="BT32" s="309"/>
      <c r="BU32" s="309"/>
      <c r="BV32" s="309"/>
      <c r="BW32" s="309"/>
      <c r="BX32" s="309"/>
      <c r="BY32" s="309"/>
      <c r="BZ32" s="309"/>
      <c r="CA32" s="309"/>
    </row>
    <row r="33" spans="1:79" ht="35.450000000000003" customHeight="1" x14ac:dyDescent="0.2">
      <c r="A33" s="717"/>
      <c r="B33" s="686"/>
      <c r="C33" s="695"/>
      <c r="D33" s="306" t="s">
        <v>36</v>
      </c>
      <c r="E33" s="307"/>
      <c r="F33" s="312"/>
      <c r="G33" s="312"/>
      <c r="H33" s="312"/>
      <c r="I33" s="351"/>
      <c r="J33" s="307"/>
      <c r="K33" s="307"/>
      <c r="L33" s="307"/>
      <c r="M33" s="307"/>
      <c r="N33" s="669"/>
      <c r="O33" s="669"/>
      <c r="P33" s="669"/>
      <c r="Q33" s="436"/>
      <c r="R33" s="660"/>
      <c r="S33" s="661"/>
      <c r="T33" s="436"/>
      <c r="U33" s="436"/>
      <c r="V33" s="715"/>
      <c r="W33" s="309"/>
      <c r="X33" s="309"/>
      <c r="Y33" s="309"/>
      <c r="Z33" s="309"/>
      <c r="AA33" s="309"/>
      <c r="AB33" s="309"/>
      <c r="AC33" s="309"/>
      <c r="AD33" s="309"/>
      <c r="AE33" s="309"/>
      <c r="AF33" s="309"/>
      <c r="AG33" s="309"/>
      <c r="AH33" s="309"/>
      <c r="AI33" s="309"/>
      <c r="AJ33" s="309"/>
      <c r="AK33" s="309"/>
      <c r="AL33" s="309"/>
      <c r="AM33" s="309"/>
      <c r="AN33" s="309"/>
      <c r="AO33" s="309"/>
      <c r="AP33" s="309"/>
      <c r="AQ33" s="309"/>
      <c r="AR33" s="309"/>
      <c r="AS33" s="309"/>
      <c r="AT33" s="309"/>
      <c r="AU33" s="309"/>
      <c r="AV33" s="309"/>
      <c r="AW33" s="309"/>
      <c r="AX33" s="309"/>
      <c r="AY33" s="309"/>
      <c r="AZ33" s="309"/>
      <c r="BA33" s="309"/>
      <c r="BB33" s="309"/>
      <c r="BC33" s="309"/>
      <c r="BD33" s="309"/>
      <c r="BE33" s="309"/>
      <c r="BF33" s="309"/>
      <c r="BG33" s="309"/>
      <c r="BH33" s="309"/>
      <c r="BI33" s="309"/>
      <c r="BJ33" s="309"/>
      <c r="BK33" s="309"/>
      <c r="BL33" s="309"/>
      <c r="BM33" s="309"/>
      <c r="BN33" s="309"/>
      <c r="BO33" s="309"/>
      <c r="BP33" s="309"/>
      <c r="BQ33" s="309"/>
      <c r="BR33" s="309"/>
      <c r="BS33" s="309"/>
      <c r="BT33" s="309"/>
      <c r="BU33" s="309"/>
      <c r="BV33" s="309"/>
      <c r="BW33" s="309"/>
      <c r="BX33" s="309"/>
      <c r="BY33" s="309"/>
      <c r="BZ33" s="309"/>
      <c r="CA33" s="309"/>
    </row>
    <row r="34" spans="1:79" ht="35.450000000000003" customHeight="1" thickBot="1" x14ac:dyDescent="0.25">
      <c r="A34" s="717"/>
      <c r="B34" s="687"/>
      <c r="C34" s="696"/>
      <c r="D34" s="273" t="s">
        <v>37</v>
      </c>
      <c r="E34" s="313"/>
      <c r="F34" s="274">
        <v>6170666</v>
      </c>
      <c r="G34" s="274">
        <v>6170666</v>
      </c>
      <c r="H34" s="273">
        <v>6170666</v>
      </c>
      <c r="I34" s="327">
        <f>+[3]INVERSIÓN!T48</f>
        <v>6170666</v>
      </c>
      <c r="J34" s="282">
        <v>3920000</v>
      </c>
      <c r="K34" s="282">
        <v>6170666</v>
      </c>
      <c r="L34" s="282">
        <v>6170666</v>
      </c>
      <c r="M34" s="282">
        <v>6170666</v>
      </c>
      <c r="N34" s="670"/>
      <c r="O34" s="670"/>
      <c r="P34" s="670"/>
      <c r="Q34" s="518"/>
      <c r="R34" s="662"/>
      <c r="S34" s="663"/>
      <c r="T34" s="518"/>
      <c r="U34" s="518"/>
      <c r="V34" s="716"/>
      <c r="W34" s="309"/>
      <c r="X34" s="309"/>
      <c r="Y34" s="309"/>
      <c r="Z34" s="309"/>
      <c r="AA34" s="309"/>
      <c r="AB34" s="309"/>
      <c r="AC34" s="309"/>
      <c r="AD34" s="309"/>
      <c r="AE34" s="309"/>
      <c r="AF34" s="309"/>
      <c r="AG34" s="309"/>
      <c r="AH34" s="309"/>
      <c r="AI34" s="309"/>
      <c r="AJ34" s="309"/>
      <c r="AK34" s="309"/>
      <c r="AL34" s="309"/>
      <c r="AM34" s="309"/>
      <c r="AN34" s="309"/>
      <c r="AO34" s="309"/>
      <c r="AP34" s="309"/>
      <c r="AQ34" s="309"/>
      <c r="AR34" s="309"/>
      <c r="AS34" s="309"/>
      <c r="AT34" s="309"/>
      <c r="AU34" s="309"/>
      <c r="AV34" s="309"/>
      <c r="AW34" s="309"/>
      <c r="AX34" s="309"/>
      <c r="AY34" s="309"/>
      <c r="AZ34" s="309"/>
      <c r="BA34" s="309"/>
      <c r="BB34" s="309"/>
      <c r="BC34" s="309"/>
      <c r="BD34" s="309"/>
      <c r="BE34" s="309"/>
      <c r="BF34" s="309"/>
      <c r="BG34" s="309"/>
      <c r="BH34" s="309"/>
      <c r="BI34" s="309"/>
      <c r="BJ34" s="309"/>
      <c r="BK34" s="309"/>
      <c r="BL34" s="309"/>
      <c r="BM34" s="309"/>
      <c r="BN34" s="309"/>
      <c r="BO34" s="309"/>
      <c r="BP34" s="309"/>
      <c r="BQ34" s="309"/>
      <c r="BR34" s="309"/>
      <c r="BS34" s="309"/>
      <c r="BT34" s="309"/>
      <c r="BU34" s="309"/>
      <c r="BV34" s="309"/>
      <c r="BW34" s="309"/>
      <c r="BX34" s="309"/>
      <c r="BY34" s="309"/>
      <c r="BZ34" s="309"/>
      <c r="CA34" s="309"/>
    </row>
    <row r="35" spans="1:79" ht="35.450000000000003" customHeight="1" x14ac:dyDescent="0.2">
      <c r="A35" s="717">
        <v>8</v>
      </c>
      <c r="B35" s="685" t="s">
        <v>227</v>
      </c>
      <c r="C35" s="694" t="s">
        <v>226</v>
      </c>
      <c r="D35" s="270" t="s">
        <v>220</v>
      </c>
      <c r="E35" s="350">
        <f>+[2]INVERSIÓN!H51</f>
        <v>100</v>
      </c>
      <c r="F35" s="310">
        <v>1</v>
      </c>
      <c r="G35" s="310">
        <v>1</v>
      </c>
      <c r="H35" s="333">
        <v>1</v>
      </c>
      <c r="I35" s="326">
        <f>+[3]INVERSIÓN!T51</f>
        <v>1</v>
      </c>
      <c r="J35" s="276">
        <v>1</v>
      </c>
      <c r="K35" s="276">
        <v>1</v>
      </c>
      <c r="L35" s="276">
        <v>1</v>
      </c>
      <c r="M35" s="276">
        <v>1</v>
      </c>
      <c r="N35" s="668" t="s">
        <v>123</v>
      </c>
      <c r="O35" s="668" t="s">
        <v>123</v>
      </c>
      <c r="P35" s="668" t="s">
        <v>123</v>
      </c>
      <c r="Q35" s="517" t="s">
        <v>221</v>
      </c>
      <c r="R35" s="713">
        <v>7541345</v>
      </c>
      <c r="S35" s="659"/>
      <c r="T35" s="517" t="s">
        <v>222</v>
      </c>
      <c r="U35" s="517" t="s">
        <v>223</v>
      </c>
      <c r="V35" s="714">
        <v>7541345</v>
      </c>
      <c r="W35" s="309"/>
      <c r="X35" s="309"/>
      <c r="Y35" s="309"/>
      <c r="Z35" s="309"/>
      <c r="AA35" s="309"/>
      <c r="AB35" s="309"/>
      <c r="AC35" s="309"/>
      <c r="AD35" s="309"/>
      <c r="AE35" s="309"/>
      <c r="AF35" s="309"/>
      <c r="AG35" s="309"/>
      <c r="AH35" s="309"/>
      <c r="AI35" s="309"/>
      <c r="AJ35" s="309"/>
      <c r="AK35" s="309"/>
      <c r="AL35" s="309"/>
      <c r="AM35" s="309"/>
      <c r="AN35" s="309"/>
      <c r="AO35" s="309"/>
      <c r="AP35" s="309"/>
      <c r="AQ35" s="309"/>
      <c r="AR35" s="309"/>
      <c r="AS35" s="309"/>
      <c r="AT35" s="309"/>
      <c r="AU35" s="309"/>
      <c r="AV35" s="309"/>
      <c r="AW35" s="309"/>
      <c r="AX35" s="309"/>
      <c r="AY35" s="309"/>
      <c r="AZ35" s="309"/>
      <c r="BA35" s="309"/>
      <c r="BB35" s="309"/>
      <c r="BC35" s="309"/>
      <c r="BD35" s="309"/>
      <c r="BE35" s="309"/>
      <c r="BF35" s="309"/>
      <c r="BG35" s="309"/>
      <c r="BH35" s="309"/>
      <c r="BI35" s="309"/>
      <c r="BJ35" s="309"/>
      <c r="BK35" s="309"/>
      <c r="BL35" s="309"/>
      <c r="BM35" s="309"/>
      <c r="BN35" s="309"/>
      <c r="BO35" s="309"/>
      <c r="BP35" s="309"/>
      <c r="BQ35" s="309"/>
      <c r="BR35" s="309"/>
      <c r="BS35" s="309"/>
      <c r="BT35" s="309"/>
      <c r="BU35" s="309"/>
      <c r="BV35" s="309"/>
      <c r="BW35" s="309"/>
      <c r="BX35" s="309"/>
      <c r="BY35" s="309"/>
      <c r="BZ35" s="309"/>
      <c r="CA35" s="309"/>
    </row>
    <row r="36" spans="1:79" ht="35.450000000000003" customHeight="1" x14ac:dyDescent="0.2">
      <c r="A36" s="717"/>
      <c r="B36" s="686"/>
      <c r="C36" s="695"/>
      <c r="D36" s="306" t="s">
        <v>224</v>
      </c>
      <c r="E36" s="350">
        <f>+[2]INVERSIÓN!H52</f>
        <v>831803667</v>
      </c>
      <c r="F36" s="271">
        <v>245750000</v>
      </c>
      <c r="G36" s="271">
        <v>241640000</v>
      </c>
      <c r="H36" s="306">
        <v>241640000</v>
      </c>
      <c r="I36" s="329">
        <f>+[3]INVERSIÓN!T52</f>
        <v>249480000</v>
      </c>
      <c r="J36" s="281">
        <v>241640000</v>
      </c>
      <c r="K36" s="281">
        <v>241640000</v>
      </c>
      <c r="L36" s="281">
        <v>241640000</v>
      </c>
      <c r="M36" s="281">
        <v>249480000</v>
      </c>
      <c r="N36" s="669"/>
      <c r="O36" s="669"/>
      <c r="P36" s="669"/>
      <c r="Q36" s="436"/>
      <c r="R36" s="660"/>
      <c r="S36" s="661"/>
      <c r="T36" s="436"/>
      <c r="U36" s="436"/>
      <c r="V36" s="715"/>
      <c r="W36" s="309"/>
      <c r="X36" s="309"/>
      <c r="Y36" s="309"/>
      <c r="Z36" s="309"/>
      <c r="AA36" s="309"/>
      <c r="AB36" s="309"/>
      <c r="AC36" s="309"/>
      <c r="AD36" s="309"/>
      <c r="AE36" s="309"/>
      <c r="AF36" s="309"/>
      <c r="AG36" s="309"/>
      <c r="AH36" s="309"/>
      <c r="AI36" s="309"/>
      <c r="AJ36" s="309"/>
      <c r="AK36" s="309"/>
      <c r="AL36" s="309"/>
      <c r="AM36" s="309"/>
      <c r="AN36" s="309"/>
      <c r="AO36" s="309"/>
      <c r="AP36" s="309"/>
      <c r="AQ36" s="309"/>
      <c r="AR36" s="309"/>
      <c r="AS36" s="309"/>
      <c r="AT36" s="309"/>
      <c r="AU36" s="309"/>
      <c r="AV36" s="309"/>
      <c r="AW36" s="309"/>
      <c r="AX36" s="309"/>
      <c r="AY36" s="309"/>
      <c r="AZ36" s="309"/>
      <c r="BA36" s="309"/>
      <c r="BB36" s="309"/>
      <c r="BC36" s="309"/>
      <c r="BD36" s="309"/>
      <c r="BE36" s="309"/>
      <c r="BF36" s="309"/>
      <c r="BG36" s="309"/>
      <c r="BH36" s="309"/>
      <c r="BI36" s="309"/>
      <c r="BJ36" s="309"/>
      <c r="BK36" s="309"/>
      <c r="BL36" s="309"/>
      <c r="BM36" s="309"/>
      <c r="BN36" s="309"/>
      <c r="BO36" s="309"/>
      <c r="BP36" s="309"/>
      <c r="BQ36" s="309"/>
      <c r="BR36" s="309"/>
      <c r="BS36" s="309"/>
      <c r="BT36" s="309"/>
      <c r="BU36" s="309"/>
      <c r="BV36" s="309"/>
      <c r="BW36" s="309"/>
      <c r="BX36" s="309"/>
      <c r="BY36" s="309"/>
      <c r="BZ36" s="309"/>
      <c r="CA36" s="309"/>
    </row>
    <row r="37" spans="1:79" ht="35.450000000000003" customHeight="1" x14ac:dyDescent="0.2">
      <c r="A37" s="717"/>
      <c r="B37" s="686"/>
      <c r="C37" s="695"/>
      <c r="D37" s="306" t="s">
        <v>36</v>
      </c>
      <c r="E37" s="307"/>
      <c r="F37" s="312"/>
      <c r="G37" s="312"/>
      <c r="H37" s="312"/>
      <c r="I37" s="351"/>
      <c r="J37" s="307"/>
      <c r="K37" s="307"/>
      <c r="L37" s="307"/>
      <c r="M37" s="307"/>
      <c r="N37" s="669"/>
      <c r="O37" s="669"/>
      <c r="P37" s="669"/>
      <c r="Q37" s="436"/>
      <c r="R37" s="660"/>
      <c r="S37" s="661"/>
      <c r="T37" s="436"/>
      <c r="U37" s="436"/>
      <c r="V37" s="715"/>
      <c r="W37" s="309"/>
      <c r="X37" s="309"/>
      <c r="Y37" s="309"/>
      <c r="Z37" s="309"/>
      <c r="AA37" s="309"/>
      <c r="AB37" s="309"/>
      <c r="AC37" s="309"/>
      <c r="AD37" s="309"/>
      <c r="AE37" s="309"/>
      <c r="AF37" s="309"/>
      <c r="AG37" s="309"/>
      <c r="AH37" s="309"/>
      <c r="AI37" s="309"/>
      <c r="AJ37" s="309"/>
      <c r="AK37" s="309"/>
      <c r="AL37" s="309"/>
      <c r="AM37" s="309"/>
      <c r="AN37" s="309"/>
      <c r="AO37" s="309"/>
      <c r="AP37" s="309"/>
      <c r="AQ37" s="309"/>
      <c r="AR37" s="309"/>
      <c r="AS37" s="309"/>
      <c r="AT37" s="309"/>
      <c r="AU37" s="309"/>
      <c r="AV37" s="309"/>
      <c r="AW37" s="309"/>
      <c r="AX37" s="309"/>
      <c r="AY37" s="309"/>
      <c r="AZ37" s="309"/>
      <c r="BA37" s="309"/>
      <c r="BB37" s="309"/>
      <c r="BC37" s="309"/>
      <c r="BD37" s="309"/>
      <c r="BE37" s="309"/>
      <c r="BF37" s="309"/>
      <c r="BG37" s="309"/>
      <c r="BH37" s="309"/>
      <c r="BI37" s="309"/>
      <c r="BJ37" s="309"/>
      <c r="BK37" s="309"/>
      <c r="BL37" s="309"/>
      <c r="BM37" s="309"/>
      <c r="BN37" s="309"/>
      <c r="BO37" s="309"/>
      <c r="BP37" s="309"/>
      <c r="BQ37" s="309"/>
      <c r="BR37" s="309"/>
      <c r="BS37" s="309"/>
      <c r="BT37" s="309"/>
      <c r="BU37" s="309"/>
      <c r="BV37" s="309"/>
      <c r="BW37" s="309"/>
      <c r="BX37" s="309"/>
      <c r="BY37" s="309"/>
      <c r="BZ37" s="309"/>
      <c r="CA37" s="309"/>
    </row>
    <row r="38" spans="1:79" ht="35.450000000000003" customHeight="1" thickBot="1" x14ac:dyDescent="0.25">
      <c r="A38" s="717"/>
      <c r="B38" s="687"/>
      <c r="C38" s="696"/>
      <c r="D38" s="273" t="s">
        <v>37</v>
      </c>
      <c r="E38" s="313"/>
      <c r="F38" s="274">
        <v>15668666</v>
      </c>
      <c r="G38" s="274">
        <v>15668666</v>
      </c>
      <c r="H38" s="273">
        <v>15668666</v>
      </c>
      <c r="I38" s="327">
        <f>+[3]INVERSIÓN!T54</f>
        <v>15668666</v>
      </c>
      <c r="J38" s="282">
        <v>15668666</v>
      </c>
      <c r="K38" s="282">
        <v>15668666</v>
      </c>
      <c r="L38" s="282">
        <v>15668666</v>
      </c>
      <c r="M38" s="282">
        <v>15668666</v>
      </c>
      <c r="N38" s="670"/>
      <c r="O38" s="670"/>
      <c r="P38" s="670"/>
      <c r="Q38" s="518"/>
      <c r="R38" s="662"/>
      <c r="S38" s="663"/>
      <c r="T38" s="518"/>
      <c r="U38" s="518"/>
      <c r="V38" s="716"/>
      <c r="W38" s="309"/>
      <c r="X38" s="309"/>
      <c r="Y38" s="309"/>
      <c r="Z38" s="309"/>
      <c r="AA38" s="309"/>
      <c r="AB38" s="309"/>
      <c r="AC38" s="309"/>
      <c r="AD38" s="309"/>
      <c r="AE38" s="309"/>
      <c r="AF38" s="309"/>
      <c r="AG38" s="309"/>
      <c r="AH38" s="309"/>
      <c r="AI38" s="309"/>
      <c r="AJ38" s="309"/>
      <c r="AK38" s="309"/>
      <c r="AL38" s="309"/>
      <c r="AM38" s="309"/>
      <c r="AN38" s="309"/>
      <c r="AO38" s="309"/>
      <c r="AP38" s="309"/>
      <c r="AQ38" s="309"/>
      <c r="AR38" s="309"/>
      <c r="AS38" s="309"/>
      <c r="AT38" s="309"/>
      <c r="AU38" s="309"/>
      <c r="AV38" s="309"/>
      <c r="AW38" s="309"/>
      <c r="AX38" s="309"/>
      <c r="AY38" s="309"/>
      <c r="AZ38" s="309"/>
      <c r="BA38" s="309"/>
      <c r="BB38" s="309"/>
      <c r="BC38" s="309"/>
      <c r="BD38" s="309"/>
      <c r="BE38" s="309"/>
      <c r="BF38" s="309"/>
      <c r="BG38" s="309"/>
      <c r="BH38" s="309"/>
      <c r="BI38" s="309"/>
      <c r="BJ38" s="309"/>
      <c r="BK38" s="309"/>
      <c r="BL38" s="309"/>
      <c r="BM38" s="309"/>
      <c r="BN38" s="309"/>
      <c r="BO38" s="309"/>
      <c r="BP38" s="309"/>
      <c r="BQ38" s="309"/>
      <c r="BR38" s="309"/>
      <c r="BS38" s="309"/>
      <c r="BT38" s="309"/>
      <c r="BU38" s="309"/>
      <c r="BV38" s="309"/>
      <c r="BW38" s="309"/>
      <c r="BX38" s="309"/>
      <c r="BY38" s="309"/>
      <c r="BZ38" s="309"/>
      <c r="CA38" s="309"/>
    </row>
    <row r="39" spans="1:79" s="375" customFormat="1" ht="35.450000000000003" customHeight="1" x14ac:dyDescent="0.2">
      <c r="A39" s="697">
        <v>9</v>
      </c>
      <c r="B39" s="677" t="s">
        <v>165</v>
      </c>
      <c r="C39" s="694" t="s">
        <v>241</v>
      </c>
      <c r="D39" s="336" t="s">
        <v>220</v>
      </c>
      <c r="E39" s="349"/>
      <c r="F39" s="271"/>
      <c r="G39" s="271"/>
      <c r="H39" s="270"/>
      <c r="I39" s="345">
        <v>7</v>
      </c>
      <c r="J39" s="303"/>
      <c r="K39" s="303"/>
      <c r="L39" s="303"/>
      <c r="M39" s="345">
        <v>7</v>
      </c>
      <c r="N39" s="709" t="s">
        <v>123</v>
      </c>
      <c r="O39" s="709" t="s">
        <v>123</v>
      </c>
      <c r="P39" s="709" t="s">
        <v>123</v>
      </c>
      <c r="Q39" s="543" t="s">
        <v>221</v>
      </c>
      <c r="R39" s="658" t="s">
        <v>242</v>
      </c>
      <c r="S39" s="659"/>
      <c r="T39" s="543" t="s">
        <v>228</v>
      </c>
      <c r="U39" s="543" t="s">
        <v>228</v>
      </c>
      <c r="V39" s="665" t="str">
        <f>+R39</f>
        <v xml:space="preserve">108.766
 </v>
      </c>
    </row>
    <row r="40" spans="1:79" s="375" customFormat="1" ht="35.450000000000003" customHeight="1" x14ac:dyDescent="0.2">
      <c r="A40" s="698"/>
      <c r="B40" s="678"/>
      <c r="C40" s="695"/>
      <c r="D40" s="337" t="s">
        <v>224</v>
      </c>
      <c r="E40" s="353"/>
      <c r="F40" s="271"/>
      <c r="G40" s="271"/>
      <c r="H40" s="306"/>
      <c r="I40" s="281">
        <v>10241164.7058824</v>
      </c>
      <c r="J40" s="281"/>
      <c r="K40" s="281"/>
      <c r="L40" s="281"/>
      <c r="M40" s="281">
        <v>10241164.705882352</v>
      </c>
      <c r="N40" s="710"/>
      <c r="O40" s="710"/>
      <c r="P40" s="710"/>
      <c r="Q40" s="544"/>
      <c r="R40" s="660"/>
      <c r="S40" s="661"/>
      <c r="T40" s="544"/>
      <c r="U40" s="544"/>
      <c r="V40" s="666"/>
    </row>
    <row r="41" spans="1:79" s="375" customFormat="1" ht="35.450000000000003" customHeight="1" x14ac:dyDescent="0.2">
      <c r="A41" s="698"/>
      <c r="B41" s="678"/>
      <c r="C41" s="695"/>
      <c r="D41" s="337" t="s">
        <v>36</v>
      </c>
      <c r="E41" s="307"/>
      <c r="F41" s="312"/>
      <c r="G41" s="312"/>
      <c r="H41" s="312"/>
      <c r="I41" s="317"/>
      <c r="J41" s="307"/>
      <c r="K41" s="307"/>
      <c r="L41" s="307"/>
      <c r="M41" s="317"/>
      <c r="N41" s="710"/>
      <c r="O41" s="710"/>
      <c r="P41" s="710"/>
      <c r="Q41" s="544"/>
      <c r="R41" s="660"/>
      <c r="S41" s="661"/>
      <c r="T41" s="544"/>
      <c r="U41" s="544"/>
      <c r="V41" s="666"/>
    </row>
    <row r="42" spans="1:79" s="375" customFormat="1" ht="35.450000000000003" customHeight="1" thickBot="1" x14ac:dyDescent="0.25">
      <c r="A42" s="698"/>
      <c r="B42" s="678"/>
      <c r="C42" s="696"/>
      <c r="D42" s="338" t="s">
        <v>37</v>
      </c>
      <c r="E42" s="313"/>
      <c r="F42" s="274"/>
      <c r="G42" s="274"/>
      <c r="H42" s="273"/>
      <c r="I42" s="354">
        <v>0</v>
      </c>
      <c r="J42" s="282"/>
      <c r="K42" s="282"/>
      <c r="L42" s="282"/>
      <c r="M42" s="354">
        <v>0</v>
      </c>
      <c r="N42" s="711"/>
      <c r="O42" s="711"/>
      <c r="P42" s="711"/>
      <c r="Q42" s="545"/>
      <c r="R42" s="662"/>
      <c r="S42" s="663"/>
      <c r="T42" s="545"/>
      <c r="U42" s="545"/>
      <c r="V42" s="667"/>
    </row>
    <row r="43" spans="1:79" s="375" customFormat="1" ht="35.450000000000003" customHeight="1" x14ac:dyDescent="0.2">
      <c r="A43" s="698"/>
      <c r="B43" s="678"/>
      <c r="C43" s="694" t="s">
        <v>243</v>
      </c>
      <c r="D43" s="336" t="s">
        <v>220</v>
      </c>
      <c r="E43" s="355"/>
      <c r="F43" s="271"/>
      <c r="G43" s="712"/>
      <c r="H43" s="272"/>
      <c r="I43" s="345">
        <v>35</v>
      </c>
      <c r="J43" s="316"/>
      <c r="K43" s="316"/>
      <c r="L43" s="316"/>
      <c r="M43" s="345">
        <v>35</v>
      </c>
      <c r="N43" s="709" t="s">
        <v>123</v>
      </c>
      <c r="O43" s="709" t="s">
        <v>123</v>
      </c>
      <c r="P43" s="709" t="s">
        <v>123</v>
      </c>
      <c r="Q43" s="543" t="s">
        <v>221</v>
      </c>
      <c r="R43" s="658" t="s">
        <v>244</v>
      </c>
      <c r="S43" s="659"/>
      <c r="T43" s="543" t="s">
        <v>228</v>
      </c>
      <c r="U43" s="543" t="s">
        <v>228</v>
      </c>
      <c r="V43" s="665" t="str">
        <f>+R43</f>
        <v xml:space="preserve">238.380
 </v>
      </c>
    </row>
    <row r="44" spans="1:79" s="375" customFormat="1" ht="35.450000000000003" customHeight="1" x14ac:dyDescent="0.2">
      <c r="A44" s="698"/>
      <c r="B44" s="678"/>
      <c r="C44" s="695"/>
      <c r="D44" s="337" t="s">
        <v>224</v>
      </c>
      <c r="E44" s="355"/>
      <c r="F44" s="356"/>
      <c r="G44" s="692"/>
      <c r="H44" s="306"/>
      <c r="I44" s="281">
        <v>51205823.5294118</v>
      </c>
      <c r="J44" s="317"/>
      <c r="K44" s="317"/>
      <c r="L44" s="317"/>
      <c r="M44" s="281">
        <v>51205823.529411763</v>
      </c>
      <c r="N44" s="710"/>
      <c r="O44" s="710"/>
      <c r="P44" s="710"/>
      <c r="Q44" s="544"/>
      <c r="R44" s="660"/>
      <c r="S44" s="661"/>
      <c r="T44" s="544"/>
      <c r="U44" s="544"/>
      <c r="V44" s="666"/>
    </row>
    <row r="45" spans="1:79" s="375" customFormat="1" ht="35.450000000000003" customHeight="1" x14ac:dyDescent="0.2">
      <c r="A45" s="698"/>
      <c r="B45" s="678"/>
      <c r="C45" s="695"/>
      <c r="D45" s="337" t="s">
        <v>36</v>
      </c>
      <c r="E45" s="355"/>
      <c r="F45" s="357"/>
      <c r="G45" s="692"/>
      <c r="H45" s="306"/>
      <c r="I45" s="317"/>
      <c r="J45" s="317"/>
      <c r="K45" s="317"/>
      <c r="L45" s="317"/>
      <c r="M45" s="317"/>
      <c r="N45" s="710"/>
      <c r="O45" s="710"/>
      <c r="P45" s="710"/>
      <c r="Q45" s="544"/>
      <c r="R45" s="660"/>
      <c r="S45" s="661"/>
      <c r="T45" s="544"/>
      <c r="U45" s="544"/>
      <c r="V45" s="666"/>
    </row>
    <row r="46" spans="1:79" s="375" customFormat="1" ht="35.450000000000003" customHeight="1" thickBot="1" x14ac:dyDescent="0.25">
      <c r="A46" s="698"/>
      <c r="B46" s="678"/>
      <c r="C46" s="696"/>
      <c r="D46" s="338" t="s">
        <v>37</v>
      </c>
      <c r="E46" s="355"/>
      <c r="F46" s="358"/>
      <c r="G46" s="692"/>
      <c r="H46" s="306"/>
      <c r="I46" s="354">
        <v>0</v>
      </c>
      <c r="J46" s="317"/>
      <c r="K46" s="317"/>
      <c r="L46" s="317"/>
      <c r="M46" s="354">
        <v>0</v>
      </c>
      <c r="N46" s="711"/>
      <c r="O46" s="711"/>
      <c r="P46" s="711"/>
      <c r="Q46" s="545"/>
      <c r="R46" s="662"/>
      <c r="S46" s="663"/>
      <c r="T46" s="545"/>
      <c r="U46" s="545"/>
      <c r="V46" s="667"/>
    </row>
    <row r="47" spans="1:79" s="375" customFormat="1" ht="35.450000000000003" customHeight="1" x14ac:dyDescent="0.2">
      <c r="A47" s="698"/>
      <c r="B47" s="678"/>
      <c r="C47" s="694" t="s">
        <v>245</v>
      </c>
      <c r="D47" s="336" t="s">
        <v>220</v>
      </c>
      <c r="E47" s="355"/>
      <c r="F47" s="275"/>
      <c r="G47" s="692"/>
      <c r="H47" s="279"/>
      <c r="I47" s="345">
        <v>15</v>
      </c>
      <c r="J47" s="317"/>
      <c r="K47" s="317"/>
      <c r="L47" s="317"/>
      <c r="M47" s="345">
        <v>15</v>
      </c>
      <c r="N47" s="709" t="s">
        <v>123</v>
      </c>
      <c r="O47" s="709" t="s">
        <v>123</v>
      </c>
      <c r="P47" s="709" t="s">
        <v>123</v>
      </c>
      <c r="Q47" s="543" t="s">
        <v>221</v>
      </c>
      <c r="R47" s="658">
        <v>629066</v>
      </c>
      <c r="S47" s="659"/>
      <c r="T47" s="543" t="s">
        <v>228</v>
      </c>
      <c r="U47" s="543" t="s">
        <v>228</v>
      </c>
      <c r="V47" s="665">
        <v>629066</v>
      </c>
    </row>
    <row r="48" spans="1:79" s="375" customFormat="1" ht="35.450000000000003" customHeight="1" x14ac:dyDescent="0.2">
      <c r="A48" s="698"/>
      <c r="B48" s="678"/>
      <c r="C48" s="695"/>
      <c r="D48" s="337" t="s">
        <v>224</v>
      </c>
      <c r="E48" s="355"/>
      <c r="F48" s="356"/>
      <c r="G48" s="692"/>
      <c r="H48" s="306"/>
      <c r="I48" s="281">
        <v>21945352.9411765</v>
      </c>
      <c r="J48" s="317"/>
      <c r="K48" s="317"/>
      <c r="L48" s="317"/>
      <c r="M48" s="281">
        <v>21945352.94117647</v>
      </c>
      <c r="N48" s="710"/>
      <c r="O48" s="710"/>
      <c r="P48" s="710"/>
      <c r="Q48" s="544"/>
      <c r="R48" s="660"/>
      <c r="S48" s="661"/>
      <c r="T48" s="544"/>
      <c r="U48" s="544"/>
      <c r="V48" s="666"/>
    </row>
    <row r="49" spans="1:22" s="375" customFormat="1" ht="28.5" x14ac:dyDescent="0.2">
      <c r="A49" s="698"/>
      <c r="B49" s="678"/>
      <c r="C49" s="695"/>
      <c r="D49" s="337" t="s">
        <v>36</v>
      </c>
      <c r="E49" s="355"/>
      <c r="F49" s="357"/>
      <c r="G49" s="692"/>
      <c r="H49" s="306"/>
      <c r="I49" s="317"/>
      <c r="J49" s="317"/>
      <c r="K49" s="317"/>
      <c r="L49" s="317"/>
      <c r="M49" s="317"/>
      <c r="N49" s="710"/>
      <c r="O49" s="710"/>
      <c r="P49" s="710"/>
      <c r="Q49" s="544"/>
      <c r="R49" s="660"/>
      <c r="S49" s="661"/>
      <c r="T49" s="544"/>
      <c r="U49" s="544"/>
      <c r="V49" s="666"/>
    </row>
    <row r="50" spans="1:22" s="375" customFormat="1" ht="29.25" thickBot="1" x14ac:dyDescent="0.25">
      <c r="A50" s="698"/>
      <c r="B50" s="678"/>
      <c r="C50" s="696"/>
      <c r="D50" s="338" t="s">
        <v>37</v>
      </c>
      <c r="E50" s="355"/>
      <c r="F50" s="358"/>
      <c r="G50" s="692"/>
      <c r="H50" s="306"/>
      <c r="I50" s="354">
        <v>0</v>
      </c>
      <c r="J50" s="317"/>
      <c r="K50" s="317"/>
      <c r="L50" s="317"/>
      <c r="M50" s="354">
        <v>0</v>
      </c>
      <c r="N50" s="711"/>
      <c r="O50" s="711"/>
      <c r="P50" s="711"/>
      <c r="Q50" s="545"/>
      <c r="R50" s="662"/>
      <c r="S50" s="663"/>
      <c r="T50" s="545"/>
      <c r="U50" s="545"/>
      <c r="V50" s="667"/>
    </row>
    <row r="51" spans="1:22" s="375" customFormat="1" ht="15" customHeight="1" x14ac:dyDescent="0.2">
      <c r="A51" s="698"/>
      <c r="B51" s="678"/>
      <c r="C51" s="694" t="s">
        <v>246</v>
      </c>
      <c r="D51" s="336" t="s">
        <v>220</v>
      </c>
      <c r="E51" s="355"/>
      <c r="F51" s="275"/>
      <c r="G51" s="692"/>
      <c r="H51" s="279"/>
      <c r="I51" s="345">
        <v>7</v>
      </c>
      <c r="J51" s="317"/>
      <c r="K51" s="317"/>
      <c r="L51" s="317"/>
      <c r="M51" s="345">
        <v>7</v>
      </c>
      <c r="N51" s="709" t="s">
        <v>123</v>
      </c>
      <c r="O51" s="709" t="s">
        <v>123</v>
      </c>
      <c r="P51" s="709" t="s">
        <v>123</v>
      </c>
      <c r="Q51" s="543" t="s">
        <v>221</v>
      </c>
      <c r="R51" s="658">
        <v>675471</v>
      </c>
      <c r="S51" s="659"/>
      <c r="T51" s="543" t="s">
        <v>228</v>
      </c>
      <c r="U51" s="543" t="s">
        <v>228</v>
      </c>
      <c r="V51" s="665">
        <v>675471</v>
      </c>
    </row>
    <row r="52" spans="1:22" s="375" customFormat="1" ht="15" x14ac:dyDescent="0.2">
      <c r="A52" s="698"/>
      <c r="B52" s="678"/>
      <c r="C52" s="695"/>
      <c r="D52" s="337" t="s">
        <v>224</v>
      </c>
      <c r="E52" s="355"/>
      <c r="F52" s="356"/>
      <c r="G52" s="692"/>
      <c r="H52" s="306"/>
      <c r="I52" s="281">
        <v>10241164.7058824</v>
      </c>
      <c r="J52" s="317"/>
      <c r="K52" s="317"/>
      <c r="L52" s="317"/>
      <c r="M52" s="281">
        <v>10241164.705882352</v>
      </c>
      <c r="N52" s="710"/>
      <c r="O52" s="710"/>
      <c r="P52" s="710"/>
      <c r="Q52" s="544"/>
      <c r="R52" s="660"/>
      <c r="S52" s="661"/>
      <c r="T52" s="544"/>
      <c r="U52" s="544"/>
      <c r="V52" s="666"/>
    </row>
    <row r="53" spans="1:22" s="375" customFormat="1" ht="28.5" x14ac:dyDescent="0.2">
      <c r="A53" s="698"/>
      <c r="B53" s="678"/>
      <c r="C53" s="695"/>
      <c r="D53" s="337" t="s">
        <v>36</v>
      </c>
      <c r="E53" s="355"/>
      <c r="F53" s="357"/>
      <c r="G53" s="692"/>
      <c r="H53" s="306"/>
      <c r="I53" s="317"/>
      <c r="J53" s="317"/>
      <c r="K53" s="317"/>
      <c r="L53" s="317"/>
      <c r="M53" s="317"/>
      <c r="N53" s="710"/>
      <c r="O53" s="710"/>
      <c r="P53" s="710"/>
      <c r="Q53" s="544"/>
      <c r="R53" s="660"/>
      <c r="S53" s="661"/>
      <c r="T53" s="544"/>
      <c r="U53" s="544"/>
      <c r="V53" s="666"/>
    </row>
    <row r="54" spans="1:22" s="375" customFormat="1" ht="29.25" thickBot="1" x14ac:dyDescent="0.25">
      <c r="A54" s="698"/>
      <c r="B54" s="678"/>
      <c r="C54" s="696"/>
      <c r="D54" s="338" t="s">
        <v>37</v>
      </c>
      <c r="E54" s="355"/>
      <c r="F54" s="358"/>
      <c r="G54" s="692"/>
      <c r="H54" s="306"/>
      <c r="I54" s="354">
        <v>0</v>
      </c>
      <c r="J54" s="317"/>
      <c r="K54" s="317"/>
      <c r="L54" s="317"/>
      <c r="M54" s="354">
        <v>0</v>
      </c>
      <c r="N54" s="711"/>
      <c r="O54" s="711"/>
      <c r="P54" s="711"/>
      <c r="Q54" s="545"/>
      <c r="R54" s="662"/>
      <c r="S54" s="663"/>
      <c r="T54" s="545"/>
      <c r="U54" s="545"/>
      <c r="V54" s="667"/>
    </row>
    <row r="55" spans="1:22" s="375" customFormat="1" ht="15" customHeight="1" x14ac:dyDescent="0.2">
      <c r="A55" s="698"/>
      <c r="B55" s="678"/>
      <c r="C55" s="694" t="s">
        <v>230</v>
      </c>
      <c r="D55" s="336" t="s">
        <v>220</v>
      </c>
      <c r="E55" s="355"/>
      <c r="F55" s="275"/>
      <c r="G55" s="692"/>
      <c r="H55" s="279"/>
      <c r="I55" s="345">
        <v>37</v>
      </c>
      <c r="J55" s="317"/>
      <c r="K55" s="317"/>
      <c r="L55" s="317"/>
      <c r="M55" s="345">
        <v>37</v>
      </c>
      <c r="N55" s="709" t="s">
        <v>123</v>
      </c>
      <c r="O55" s="709" t="s">
        <v>123</v>
      </c>
      <c r="P55" s="709" t="s">
        <v>123</v>
      </c>
      <c r="Q55" s="543" t="s">
        <v>221</v>
      </c>
      <c r="R55" s="658">
        <v>137281</v>
      </c>
      <c r="S55" s="659"/>
      <c r="T55" s="543" t="s">
        <v>228</v>
      </c>
      <c r="U55" s="543" t="s">
        <v>228</v>
      </c>
      <c r="V55" s="665">
        <v>137281</v>
      </c>
    </row>
    <row r="56" spans="1:22" s="375" customFormat="1" ht="15" x14ac:dyDescent="0.2">
      <c r="A56" s="698"/>
      <c r="B56" s="678"/>
      <c r="C56" s="695"/>
      <c r="D56" s="337" t="s">
        <v>224</v>
      </c>
      <c r="E56" s="355"/>
      <c r="F56" s="356"/>
      <c r="G56" s="692"/>
      <c r="H56" s="306"/>
      <c r="I56" s="281">
        <v>54131870.588235296</v>
      </c>
      <c r="J56" s="317"/>
      <c r="K56" s="317"/>
      <c r="L56" s="317"/>
      <c r="M56" s="281">
        <v>54131870.588235289</v>
      </c>
      <c r="N56" s="710"/>
      <c r="O56" s="710"/>
      <c r="P56" s="710"/>
      <c r="Q56" s="544"/>
      <c r="R56" s="660"/>
      <c r="S56" s="661"/>
      <c r="T56" s="544"/>
      <c r="U56" s="544"/>
      <c r="V56" s="666"/>
    </row>
    <row r="57" spans="1:22" s="375" customFormat="1" ht="28.5" x14ac:dyDescent="0.2">
      <c r="A57" s="698"/>
      <c r="B57" s="678"/>
      <c r="C57" s="695"/>
      <c r="D57" s="337" t="s">
        <v>36</v>
      </c>
      <c r="E57" s="355"/>
      <c r="F57" s="357"/>
      <c r="G57" s="692"/>
      <c r="H57" s="306"/>
      <c r="I57" s="317"/>
      <c r="J57" s="317"/>
      <c r="K57" s="317"/>
      <c r="L57" s="317"/>
      <c r="M57" s="317"/>
      <c r="N57" s="710"/>
      <c r="O57" s="710"/>
      <c r="P57" s="710"/>
      <c r="Q57" s="544"/>
      <c r="R57" s="660"/>
      <c r="S57" s="661"/>
      <c r="T57" s="544"/>
      <c r="U57" s="544"/>
      <c r="V57" s="666"/>
    </row>
    <row r="58" spans="1:22" s="375" customFormat="1" ht="29.25" thickBot="1" x14ac:dyDescent="0.25">
      <c r="A58" s="698"/>
      <c r="B58" s="678"/>
      <c r="C58" s="696"/>
      <c r="D58" s="338" t="s">
        <v>37</v>
      </c>
      <c r="E58" s="355"/>
      <c r="F58" s="358"/>
      <c r="G58" s="692"/>
      <c r="H58" s="306"/>
      <c r="I58" s="354">
        <v>0</v>
      </c>
      <c r="J58" s="317"/>
      <c r="K58" s="317"/>
      <c r="L58" s="317"/>
      <c r="M58" s="354">
        <v>0</v>
      </c>
      <c r="N58" s="711"/>
      <c r="O58" s="711"/>
      <c r="P58" s="711"/>
      <c r="Q58" s="545"/>
      <c r="R58" s="662"/>
      <c r="S58" s="663"/>
      <c r="T58" s="545"/>
      <c r="U58" s="545"/>
      <c r="V58" s="667"/>
    </row>
    <row r="59" spans="1:22" s="375" customFormat="1" ht="15" customHeight="1" x14ac:dyDescent="0.2">
      <c r="A59" s="698"/>
      <c r="B59" s="678"/>
      <c r="C59" s="694" t="s">
        <v>247</v>
      </c>
      <c r="D59" s="336" t="s">
        <v>220</v>
      </c>
      <c r="E59" s="355"/>
      <c r="F59" s="275"/>
      <c r="G59" s="692"/>
      <c r="H59" s="279"/>
      <c r="I59" s="345">
        <v>39</v>
      </c>
      <c r="J59" s="317"/>
      <c r="K59" s="317"/>
      <c r="L59" s="317"/>
      <c r="M59" s="345">
        <v>39</v>
      </c>
      <c r="N59" s="709" t="s">
        <v>123</v>
      </c>
      <c r="O59" s="709" t="s">
        <v>123</v>
      </c>
      <c r="P59" s="709" t="s">
        <v>123</v>
      </c>
      <c r="Q59" s="543" t="s">
        <v>221</v>
      </c>
      <c r="R59" s="658">
        <v>866719</v>
      </c>
      <c r="S59" s="659"/>
      <c r="T59" s="543" t="s">
        <v>228</v>
      </c>
      <c r="U59" s="543" t="s">
        <v>228</v>
      </c>
      <c r="V59" s="665">
        <v>866719</v>
      </c>
    </row>
    <row r="60" spans="1:22" s="375" customFormat="1" ht="15" x14ac:dyDescent="0.2">
      <c r="A60" s="698"/>
      <c r="B60" s="678"/>
      <c r="C60" s="695"/>
      <c r="D60" s="337" t="s">
        <v>224</v>
      </c>
      <c r="E60" s="355"/>
      <c r="F60" s="356"/>
      <c r="G60" s="692"/>
      <c r="H60" s="306"/>
      <c r="I60" s="281">
        <v>57057917.6470588</v>
      </c>
      <c r="J60" s="317"/>
      <c r="K60" s="317"/>
      <c r="L60" s="317"/>
      <c r="M60" s="281">
        <v>57057917.647058822</v>
      </c>
      <c r="N60" s="710"/>
      <c r="O60" s="710"/>
      <c r="P60" s="710"/>
      <c r="Q60" s="544"/>
      <c r="R60" s="660"/>
      <c r="S60" s="661"/>
      <c r="T60" s="544"/>
      <c r="U60" s="544"/>
      <c r="V60" s="666"/>
    </row>
    <row r="61" spans="1:22" s="375" customFormat="1" ht="28.5" x14ac:dyDescent="0.2">
      <c r="A61" s="698"/>
      <c r="B61" s="678"/>
      <c r="C61" s="695"/>
      <c r="D61" s="337" t="s">
        <v>36</v>
      </c>
      <c r="E61" s="355"/>
      <c r="F61" s="357"/>
      <c r="G61" s="692"/>
      <c r="H61" s="306"/>
      <c r="I61" s="317"/>
      <c r="J61" s="317"/>
      <c r="K61" s="317"/>
      <c r="L61" s="317"/>
      <c r="M61" s="317"/>
      <c r="N61" s="710"/>
      <c r="O61" s="710"/>
      <c r="P61" s="710"/>
      <c r="Q61" s="544"/>
      <c r="R61" s="660"/>
      <c r="S61" s="661"/>
      <c r="T61" s="544"/>
      <c r="U61" s="544"/>
      <c r="V61" s="666"/>
    </row>
    <row r="62" spans="1:22" s="375" customFormat="1" ht="29.25" thickBot="1" x14ac:dyDescent="0.25">
      <c r="A62" s="698"/>
      <c r="B62" s="678"/>
      <c r="C62" s="696"/>
      <c r="D62" s="338" t="s">
        <v>37</v>
      </c>
      <c r="E62" s="355"/>
      <c r="F62" s="358"/>
      <c r="G62" s="692"/>
      <c r="H62" s="306"/>
      <c r="I62" s="354">
        <v>0</v>
      </c>
      <c r="J62" s="317"/>
      <c r="K62" s="317"/>
      <c r="L62" s="317"/>
      <c r="M62" s="354">
        <v>0</v>
      </c>
      <c r="N62" s="711"/>
      <c r="O62" s="711"/>
      <c r="P62" s="711"/>
      <c r="Q62" s="545"/>
      <c r="R62" s="662"/>
      <c r="S62" s="663"/>
      <c r="T62" s="545"/>
      <c r="U62" s="545"/>
      <c r="V62" s="667"/>
    </row>
    <row r="63" spans="1:22" s="375" customFormat="1" ht="15" customHeight="1" x14ac:dyDescent="0.2">
      <c r="A63" s="698"/>
      <c r="B63" s="678"/>
      <c r="C63" s="694" t="s">
        <v>248</v>
      </c>
      <c r="D63" s="336" t="s">
        <v>220</v>
      </c>
      <c r="E63" s="355"/>
      <c r="F63" s="275"/>
      <c r="G63" s="692"/>
      <c r="H63" s="279"/>
      <c r="I63" s="345">
        <v>47</v>
      </c>
      <c r="J63" s="317"/>
      <c r="K63" s="317"/>
      <c r="L63" s="317"/>
      <c r="M63" s="345">
        <v>47</v>
      </c>
      <c r="N63" s="709" t="s">
        <v>123</v>
      </c>
      <c r="O63" s="709" t="s">
        <v>123</v>
      </c>
      <c r="P63" s="709" t="s">
        <v>123</v>
      </c>
      <c r="Q63" s="543" t="s">
        <v>221</v>
      </c>
      <c r="R63" s="658">
        <v>370976</v>
      </c>
      <c r="S63" s="659"/>
      <c r="T63" s="543" t="s">
        <v>228</v>
      </c>
      <c r="U63" s="543" t="s">
        <v>228</v>
      </c>
      <c r="V63" s="665">
        <v>370976</v>
      </c>
    </row>
    <row r="64" spans="1:22" s="375" customFormat="1" ht="15" x14ac:dyDescent="0.2">
      <c r="A64" s="698"/>
      <c r="B64" s="678"/>
      <c r="C64" s="695"/>
      <c r="D64" s="337" t="s">
        <v>224</v>
      </c>
      <c r="E64" s="355"/>
      <c r="F64" s="356"/>
      <c r="G64" s="692"/>
      <c r="H64" s="306"/>
      <c r="I64" s="281">
        <v>68762105.882352903</v>
      </c>
      <c r="J64" s="317"/>
      <c r="K64" s="317"/>
      <c r="L64" s="317"/>
      <c r="M64" s="281">
        <v>68762105.882352948</v>
      </c>
      <c r="N64" s="710"/>
      <c r="O64" s="710"/>
      <c r="P64" s="710"/>
      <c r="Q64" s="544"/>
      <c r="R64" s="660"/>
      <c r="S64" s="661"/>
      <c r="T64" s="544"/>
      <c r="U64" s="544"/>
      <c r="V64" s="666"/>
    </row>
    <row r="65" spans="1:22" s="375" customFormat="1" ht="28.5" x14ac:dyDescent="0.2">
      <c r="A65" s="698"/>
      <c r="B65" s="678"/>
      <c r="C65" s="695"/>
      <c r="D65" s="337" t="s">
        <v>36</v>
      </c>
      <c r="E65" s="355"/>
      <c r="F65" s="357"/>
      <c r="G65" s="692"/>
      <c r="H65" s="306"/>
      <c r="I65" s="317"/>
      <c r="J65" s="317"/>
      <c r="K65" s="317"/>
      <c r="L65" s="317"/>
      <c r="M65" s="317"/>
      <c r="N65" s="710"/>
      <c r="O65" s="710"/>
      <c r="P65" s="710"/>
      <c r="Q65" s="544"/>
      <c r="R65" s="660"/>
      <c r="S65" s="661"/>
      <c r="T65" s="544"/>
      <c r="U65" s="544"/>
      <c r="V65" s="666"/>
    </row>
    <row r="66" spans="1:22" s="375" customFormat="1" ht="29.25" thickBot="1" x14ac:dyDescent="0.25">
      <c r="A66" s="698"/>
      <c r="B66" s="678"/>
      <c r="C66" s="696"/>
      <c r="D66" s="338" t="s">
        <v>37</v>
      </c>
      <c r="E66" s="355"/>
      <c r="F66" s="358"/>
      <c r="G66" s="692"/>
      <c r="H66" s="306"/>
      <c r="I66" s="354">
        <v>0</v>
      </c>
      <c r="J66" s="317"/>
      <c r="K66" s="317"/>
      <c r="L66" s="317"/>
      <c r="M66" s="354">
        <v>0</v>
      </c>
      <c r="N66" s="711"/>
      <c r="O66" s="711"/>
      <c r="P66" s="711"/>
      <c r="Q66" s="545"/>
      <c r="R66" s="662"/>
      <c r="S66" s="663"/>
      <c r="T66" s="545"/>
      <c r="U66" s="545"/>
      <c r="V66" s="667"/>
    </row>
    <row r="67" spans="1:22" s="375" customFormat="1" ht="15" customHeight="1" x14ac:dyDescent="0.2">
      <c r="A67" s="698"/>
      <c r="B67" s="678"/>
      <c r="C67" s="694" t="s">
        <v>249</v>
      </c>
      <c r="D67" s="336" t="s">
        <v>220</v>
      </c>
      <c r="E67" s="355"/>
      <c r="F67" s="275"/>
      <c r="G67" s="692"/>
      <c r="H67" s="279"/>
      <c r="I67" s="345">
        <v>39</v>
      </c>
      <c r="J67" s="317"/>
      <c r="K67" s="317"/>
      <c r="L67" s="317"/>
      <c r="M67" s="345">
        <v>39</v>
      </c>
      <c r="N67" s="709" t="s">
        <v>123</v>
      </c>
      <c r="O67" s="709" t="s">
        <v>123</v>
      </c>
      <c r="P67" s="709" t="s">
        <v>123</v>
      </c>
      <c r="Q67" s="543" t="s">
        <v>221</v>
      </c>
      <c r="R67" s="658">
        <v>1054850</v>
      </c>
      <c r="S67" s="659"/>
      <c r="T67" s="543" t="s">
        <v>228</v>
      </c>
      <c r="U67" s="543" t="s">
        <v>228</v>
      </c>
      <c r="V67" s="665">
        <v>1054850</v>
      </c>
    </row>
    <row r="68" spans="1:22" s="375" customFormat="1" ht="15" x14ac:dyDescent="0.2">
      <c r="A68" s="698"/>
      <c r="B68" s="678"/>
      <c r="C68" s="695"/>
      <c r="D68" s="337" t="s">
        <v>224</v>
      </c>
      <c r="E68" s="355"/>
      <c r="F68" s="356"/>
      <c r="G68" s="692"/>
      <c r="H68" s="306"/>
      <c r="I68" s="281">
        <v>57057917.6470588</v>
      </c>
      <c r="J68" s="317"/>
      <c r="K68" s="317"/>
      <c r="L68" s="317"/>
      <c r="M68" s="281">
        <v>57057917.647058822</v>
      </c>
      <c r="N68" s="710"/>
      <c r="O68" s="710"/>
      <c r="P68" s="710"/>
      <c r="Q68" s="544"/>
      <c r="R68" s="660"/>
      <c r="S68" s="661"/>
      <c r="T68" s="544"/>
      <c r="U68" s="544"/>
      <c r="V68" s="666"/>
    </row>
    <row r="69" spans="1:22" s="375" customFormat="1" ht="28.5" x14ac:dyDescent="0.2">
      <c r="A69" s="698"/>
      <c r="B69" s="678"/>
      <c r="C69" s="695"/>
      <c r="D69" s="337" t="s">
        <v>36</v>
      </c>
      <c r="E69" s="355"/>
      <c r="F69" s="357"/>
      <c r="G69" s="692"/>
      <c r="H69" s="306"/>
      <c r="I69" s="317"/>
      <c r="J69" s="317"/>
      <c r="K69" s="317"/>
      <c r="L69" s="317"/>
      <c r="M69" s="317"/>
      <c r="N69" s="710"/>
      <c r="O69" s="710"/>
      <c r="P69" s="710"/>
      <c r="Q69" s="544"/>
      <c r="R69" s="660"/>
      <c r="S69" s="661"/>
      <c r="T69" s="544"/>
      <c r="U69" s="544"/>
      <c r="V69" s="666"/>
    </row>
    <row r="70" spans="1:22" s="375" customFormat="1" ht="29.25" thickBot="1" x14ac:dyDescent="0.25">
      <c r="A70" s="698"/>
      <c r="B70" s="678"/>
      <c r="C70" s="696"/>
      <c r="D70" s="338" t="s">
        <v>37</v>
      </c>
      <c r="E70" s="355"/>
      <c r="F70" s="358"/>
      <c r="G70" s="692"/>
      <c r="H70" s="306"/>
      <c r="I70" s="354">
        <v>0</v>
      </c>
      <c r="J70" s="317"/>
      <c r="K70" s="317"/>
      <c r="L70" s="317"/>
      <c r="M70" s="354">
        <v>0</v>
      </c>
      <c r="N70" s="711"/>
      <c r="O70" s="711"/>
      <c r="P70" s="711"/>
      <c r="Q70" s="545"/>
      <c r="R70" s="662"/>
      <c r="S70" s="663"/>
      <c r="T70" s="545"/>
      <c r="U70" s="545"/>
      <c r="V70" s="667"/>
    </row>
    <row r="71" spans="1:22" s="375" customFormat="1" ht="15" customHeight="1" x14ac:dyDescent="0.2">
      <c r="A71" s="698"/>
      <c r="B71" s="678"/>
      <c r="C71" s="694" t="s">
        <v>250</v>
      </c>
      <c r="D71" s="336" t="s">
        <v>220</v>
      </c>
      <c r="E71" s="355"/>
      <c r="F71" s="275"/>
      <c r="G71" s="692"/>
      <c r="H71" s="279"/>
      <c r="I71" s="345">
        <v>28</v>
      </c>
      <c r="J71" s="317"/>
      <c r="K71" s="317"/>
      <c r="L71" s="317"/>
      <c r="M71" s="345">
        <v>28</v>
      </c>
      <c r="N71" s="709" t="s">
        <v>123</v>
      </c>
      <c r="O71" s="709" t="s">
        <v>123</v>
      </c>
      <c r="P71" s="709" t="s">
        <v>123</v>
      </c>
      <c r="Q71" s="543" t="s">
        <v>221</v>
      </c>
      <c r="R71" s="658">
        <v>98637</v>
      </c>
      <c r="S71" s="659"/>
      <c r="T71" s="543" t="s">
        <v>228</v>
      </c>
      <c r="U71" s="543" t="s">
        <v>228</v>
      </c>
      <c r="V71" s="665">
        <v>98637</v>
      </c>
    </row>
    <row r="72" spans="1:22" s="375" customFormat="1" ht="15" x14ac:dyDescent="0.2">
      <c r="A72" s="698"/>
      <c r="B72" s="678"/>
      <c r="C72" s="695"/>
      <c r="D72" s="337" t="s">
        <v>224</v>
      </c>
      <c r="E72" s="355"/>
      <c r="F72" s="356"/>
      <c r="G72" s="692"/>
      <c r="H72" s="306"/>
      <c r="I72" s="281">
        <v>40964658.8235294</v>
      </c>
      <c r="J72" s="317"/>
      <c r="K72" s="317"/>
      <c r="L72" s="317"/>
      <c r="M72" s="281">
        <v>40964658.823529407</v>
      </c>
      <c r="N72" s="710"/>
      <c r="O72" s="710"/>
      <c r="P72" s="710"/>
      <c r="Q72" s="544"/>
      <c r="R72" s="660"/>
      <c r="S72" s="661"/>
      <c r="T72" s="544"/>
      <c r="U72" s="544"/>
      <c r="V72" s="666"/>
    </row>
    <row r="73" spans="1:22" s="375" customFormat="1" ht="28.5" x14ac:dyDescent="0.2">
      <c r="A73" s="698"/>
      <c r="B73" s="678"/>
      <c r="C73" s="695"/>
      <c r="D73" s="337" t="s">
        <v>36</v>
      </c>
      <c r="E73" s="355"/>
      <c r="F73" s="357"/>
      <c r="G73" s="692"/>
      <c r="H73" s="306"/>
      <c r="I73" s="317"/>
      <c r="J73" s="317"/>
      <c r="K73" s="317"/>
      <c r="L73" s="317"/>
      <c r="M73" s="317"/>
      <c r="N73" s="710"/>
      <c r="O73" s="710"/>
      <c r="P73" s="710"/>
      <c r="Q73" s="544"/>
      <c r="R73" s="660"/>
      <c r="S73" s="661"/>
      <c r="T73" s="544"/>
      <c r="U73" s="544"/>
      <c r="V73" s="666"/>
    </row>
    <row r="74" spans="1:22" s="375" customFormat="1" ht="29.25" thickBot="1" x14ac:dyDescent="0.25">
      <c r="A74" s="698"/>
      <c r="B74" s="678"/>
      <c r="C74" s="696"/>
      <c r="D74" s="338" t="s">
        <v>37</v>
      </c>
      <c r="E74" s="355"/>
      <c r="F74" s="358"/>
      <c r="G74" s="692"/>
      <c r="H74" s="306"/>
      <c r="I74" s="354">
        <v>0</v>
      </c>
      <c r="J74" s="317"/>
      <c r="K74" s="317"/>
      <c r="L74" s="317"/>
      <c r="M74" s="354">
        <v>0</v>
      </c>
      <c r="N74" s="711"/>
      <c r="O74" s="711"/>
      <c r="P74" s="711"/>
      <c r="Q74" s="545"/>
      <c r="R74" s="662"/>
      <c r="S74" s="663"/>
      <c r="T74" s="545"/>
      <c r="U74" s="545"/>
      <c r="V74" s="667"/>
    </row>
    <row r="75" spans="1:22" s="375" customFormat="1" ht="15" customHeight="1" x14ac:dyDescent="0.2">
      <c r="A75" s="698"/>
      <c r="B75" s="678"/>
      <c r="C75" s="694" t="s">
        <v>251</v>
      </c>
      <c r="D75" s="336" t="s">
        <v>220</v>
      </c>
      <c r="E75" s="355"/>
      <c r="F75" s="275"/>
      <c r="G75" s="692"/>
      <c r="H75" s="279"/>
      <c r="I75" s="345">
        <v>5</v>
      </c>
      <c r="J75" s="317"/>
      <c r="K75" s="317"/>
      <c r="L75" s="317"/>
      <c r="M75" s="345">
        <v>5</v>
      </c>
      <c r="N75" s="709" t="s">
        <v>123</v>
      </c>
      <c r="O75" s="709" t="s">
        <v>123</v>
      </c>
      <c r="P75" s="709" t="s">
        <v>123</v>
      </c>
      <c r="Q75" s="543" t="s">
        <v>221</v>
      </c>
      <c r="R75" s="658">
        <v>98637</v>
      </c>
      <c r="S75" s="659"/>
      <c r="T75" s="543" t="s">
        <v>228</v>
      </c>
      <c r="U75" s="543" t="s">
        <v>228</v>
      </c>
      <c r="V75" s="665">
        <v>98637</v>
      </c>
    </row>
    <row r="76" spans="1:22" s="375" customFormat="1" ht="15" x14ac:dyDescent="0.2">
      <c r="A76" s="698"/>
      <c r="B76" s="678"/>
      <c r="C76" s="695"/>
      <c r="D76" s="337" t="s">
        <v>224</v>
      </c>
      <c r="E76" s="355"/>
      <c r="F76" s="356"/>
      <c r="G76" s="692"/>
      <c r="H76" s="306"/>
      <c r="I76" s="281">
        <v>7315117.6470588204</v>
      </c>
      <c r="J76" s="317"/>
      <c r="K76" s="317"/>
      <c r="L76" s="317"/>
      <c r="M76" s="281">
        <v>7315117.6470588241</v>
      </c>
      <c r="N76" s="710"/>
      <c r="O76" s="710"/>
      <c r="P76" s="710"/>
      <c r="Q76" s="544"/>
      <c r="R76" s="660"/>
      <c r="S76" s="661"/>
      <c r="T76" s="544"/>
      <c r="U76" s="544"/>
      <c r="V76" s="666"/>
    </row>
    <row r="77" spans="1:22" s="375" customFormat="1" ht="28.5" x14ac:dyDescent="0.2">
      <c r="A77" s="698"/>
      <c r="B77" s="678"/>
      <c r="C77" s="695"/>
      <c r="D77" s="337" t="s">
        <v>36</v>
      </c>
      <c r="E77" s="355"/>
      <c r="F77" s="357"/>
      <c r="G77" s="692"/>
      <c r="H77" s="306"/>
      <c r="I77" s="317"/>
      <c r="J77" s="317"/>
      <c r="K77" s="317"/>
      <c r="L77" s="317"/>
      <c r="M77" s="317"/>
      <c r="N77" s="710"/>
      <c r="O77" s="710"/>
      <c r="P77" s="710"/>
      <c r="Q77" s="544"/>
      <c r="R77" s="660"/>
      <c r="S77" s="661"/>
      <c r="T77" s="544"/>
      <c r="U77" s="544"/>
      <c r="V77" s="666"/>
    </row>
    <row r="78" spans="1:22" s="375" customFormat="1" ht="29.25" thickBot="1" x14ac:dyDescent="0.25">
      <c r="A78" s="698"/>
      <c r="B78" s="678"/>
      <c r="C78" s="696"/>
      <c r="D78" s="338" t="s">
        <v>37</v>
      </c>
      <c r="E78" s="355"/>
      <c r="F78" s="358"/>
      <c r="G78" s="692"/>
      <c r="H78" s="306"/>
      <c r="I78" s="354">
        <v>0</v>
      </c>
      <c r="J78" s="317"/>
      <c r="K78" s="317"/>
      <c r="L78" s="317"/>
      <c r="M78" s="354">
        <v>0</v>
      </c>
      <c r="N78" s="711"/>
      <c r="O78" s="711"/>
      <c r="P78" s="711"/>
      <c r="Q78" s="545"/>
      <c r="R78" s="662"/>
      <c r="S78" s="663"/>
      <c r="T78" s="545"/>
      <c r="U78" s="545"/>
      <c r="V78" s="667"/>
    </row>
    <row r="79" spans="1:22" s="375" customFormat="1" ht="15" customHeight="1" x14ac:dyDescent="0.2">
      <c r="A79" s="698"/>
      <c r="B79" s="678"/>
      <c r="C79" s="694" t="s">
        <v>252</v>
      </c>
      <c r="D79" s="336" t="s">
        <v>220</v>
      </c>
      <c r="E79" s="355"/>
      <c r="F79" s="275"/>
      <c r="G79" s="692"/>
      <c r="H79" s="279"/>
      <c r="I79" s="345">
        <v>45</v>
      </c>
      <c r="J79" s="317"/>
      <c r="K79" s="317"/>
      <c r="L79" s="317"/>
      <c r="M79" s="345">
        <v>45</v>
      </c>
      <c r="N79" s="709" t="s">
        <v>123</v>
      </c>
      <c r="O79" s="709" t="s">
        <v>123</v>
      </c>
      <c r="P79" s="709" t="s">
        <v>123</v>
      </c>
      <c r="Q79" s="543" t="s">
        <v>221</v>
      </c>
      <c r="R79" s="658">
        <v>258154</v>
      </c>
      <c r="S79" s="659"/>
      <c r="T79" s="543" t="s">
        <v>228</v>
      </c>
      <c r="U79" s="543" t="s">
        <v>228</v>
      </c>
      <c r="V79" s="665">
        <v>258154</v>
      </c>
    </row>
    <row r="80" spans="1:22" s="375" customFormat="1" ht="15" x14ac:dyDescent="0.2">
      <c r="A80" s="698"/>
      <c r="B80" s="678"/>
      <c r="C80" s="695"/>
      <c r="D80" s="337" t="s">
        <v>224</v>
      </c>
      <c r="E80" s="355"/>
      <c r="F80" s="356"/>
      <c r="G80" s="692"/>
      <c r="H80" s="306"/>
      <c r="I80" s="281">
        <v>65836058.8235294</v>
      </c>
      <c r="J80" s="317"/>
      <c r="K80" s="317"/>
      <c r="L80" s="317"/>
      <c r="M80" s="281">
        <v>65836058.823529407</v>
      </c>
      <c r="N80" s="710"/>
      <c r="O80" s="710"/>
      <c r="P80" s="710"/>
      <c r="Q80" s="544"/>
      <c r="R80" s="660"/>
      <c r="S80" s="661"/>
      <c r="T80" s="544"/>
      <c r="U80" s="544"/>
      <c r="V80" s="666"/>
    </row>
    <row r="81" spans="1:22" s="375" customFormat="1" ht="28.5" x14ac:dyDescent="0.2">
      <c r="A81" s="698"/>
      <c r="B81" s="678"/>
      <c r="C81" s="695"/>
      <c r="D81" s="337" t="s">
        <v>36</v>
      </c>
      <c r="E81" s="355"/>
      <c r="F81" s="357"/>
      <c r="G81" s="692"/>
      <c r="H81" s="306"/>
      <c r="I81" s="317"/>
      <c r="J81" s="317"/>
      <c r="K81" s="317"/>
      <c r="L81" s="317"/>
      <c r="M81" s="317"/>
      <c r="N81" s="710"/>
      <c r="O81" s="710"/>
      <c r="P81" s="710"/>
      <c r="Q81" s="544"/>
      <c r="R81" s="660"/>
      <c r="S81" s="661"/>
      <c r="T81" s="544"/>
      <c r="U81" s="544"/>
      <c r="V81" s="666"/>
    </row>
    <row r="82" spans="1:22" s="375" customFormat="1" ht="29.25" thickBot="1" x14ac:dyDescent="0.25">
      <c r="A82" s="698"/>
      <c r="B82" s="678"/>
      <c r="C82" s="696"/>
      <c r="D82" s="338" t="s">
        <v>37</v>
      </c>
      <c r="E82" s="355"/>
      <c r="F82" s="358"/>
      <c r="G82" s="692"/>
      <c r="H82" s="306"/>
      <c r="I82" s="354">
        <v>0</v>
      </c>
      <c r="J82" s="317"/>
      <c r="K82" s="317"/>
      <c r="L82" s="317"/>
      <c r="M82" s="354">
        <v>0</v>
      </c>
      <c r="N82" s="711"/>
      <c r="O82" s="711"/>
      <c r="P82" s="711"/>
      <c r="Q82" s="545"/>
      <c r="R82" s="662"/>
      <c r="S82" s="663"/>
      <c r="T82" s="545"/>
      <c r="U82" s="545"/>
      <c r="V82" s="667"/>
    </row>
    <row r="83" spans="1:22" s="375" customFormat="1" ht="15" customHeight="1" x14ac:dyDescent="0.2">
      <c r="A83" s="698"/>
      <c r="B83" s="678"/>
      <c r="C83" s="694" t="s">
        <v>253</v>
      </c>
      <c r="D83" s="336" t="s">
        <v>220</v>
      </c>
      <c r="E83" s="355"/>
      <c r="F83" s="275"/>
      <c r="G83" s="692"/>
      <c r="H83" s="279"/>
      <c r="I83" s="345">
        <v>4</v>
      </c>
      <c r="J83" s="317"/>
      <c r="K83" s="317"/>
      <c r="L83" s="317"/>
      <c r="M83" s="345">
        <v>4</v>
      </c>
      <c r="N83" s="709" t="s">
        <v>123</v>
      </c>
      <c r="O83" s="709" t="s">
        <v>123</v>
      </c>
      <c r="P83" s="709" t="s">
        <v>123</v>
      </c>
      <c r="Q83" s="543" t="s">
        <v>221</v>
      </c>
      <c r="R83" s="658">
        <v>376060</v>
      </c>
      <c r="S83" s="659"/>
      <c r="T83" s="543" t="s">
        <v>228</v>
      </c>
      <c r="U83" s="543" t="s">
        <v>228</v>
      </c>
      <c r="V83" s="665">
        <v>376060</v>
      </c>
    </row>
    <row r="84" spans="1:22" s="375" customFormat="1" ht="15" x14ac:dyDescent="0.2">
      <c r="A84" s="698"/>
      <c r="B84" s="678"/>
      <c r="C84" s="695"/>
      <c r="D84" s="337" t="s">
        <v>224</v>
      </c>
      <c r="E84" s="355"/>
      <c r="F84" s="356"/>
      <c r="G84" s="692"/>
      <c r="H84" s="306"/>
      <c r="I84" s="281">
        <v>5852094.1176470602</v>
      </c>
      <c r="J84" s="317"/>
      <c r="K84" s="317"/>
      <c r="L84" s="317"/>
      <c r="M84" s="281">
        <v>5852094.1176470593</v>
      </c>
      <c r="N84" s="710"/>
      <c r="O84" s="710"/>
      <c r="P84" s="710"/>
      <c r="Q84" s="544"/>
      <c r="R84" s="660"/>
      <c r="S84" s="661"/>
      <c r="T84" s="544"/>
      <c r="U84" s="544"/>
      <c r="V84" s="666"/>
    </row>
    <row r="85" spans="1:22" s="375" customFormat="1" ht="28.5" x14ac:dyDescent="0.2">
      <c r="A85" s="698"/>
      <c r="B85" s="678"/>
      <c r="C85" s="695"/>
      <c r="D85" s="337" t="s">
        <v>36</v>
      </c>
      <c r="E85" s="355"/>
      <c r="F85" s="357"/>
      <c r="G85" s="692"/>
      <c r="H85" s="306"/>
      <c r="I85" s="317"/>
      <c r="J85" s="317"/>
      <c r="K85" s="317"/>
      <c r="L85" s="317"/>
      <c r="M85" s="317"/>
      <c r="N85" s="710"/>
      <c r="O85" s="710"/>
      <c r="P85" s="710"/>
      <c r="Q85" s="544"/>
      <c r="R85" s="660"/>
      <c r="S85" s="661"/>
      <c r="T85" s="544"/>
      <c r="U85" s="544"/>
      <c r="V85" s="666"/>
    </row>
    <row r="86" spans="1:22" s="375" customFormat="1" ht="29.25" thickBot="1" x14ac:dyDescent="0.25">
      <c r="A86" s="698"/>
      <c r="B86" s="678"/>
      <c r="C86" s="696"/>
      <c r="D86" s="338" t="s">
        <v>37</v>
      </c>
      <c r="E86" s="355"/>
      <c r="F86" s="358"/>
      <c r="G86" s="692"/>
      <c r="H86" s="306"/>
      <c r="I86" s="354">
        <v>0</v>
      </c>
      <c r="J86" s="317"/>
      <c r="K86" s="317"/>
      <c r="L86" s="317"/>
      <c r="M86" s="354">
        <v>0</v>
      </c>
      <c r="N86" s="711"/>
      <c r="O86" s="711"/>
      <c r="P86" s="711"/>
      <c r="Q86" s="545"/>
      <c r="R86" s="662"/>
      <c r="S86" s="663"/>
      <c r="T86" s="545"/>
      <c r="U86" s="545"/>
      <c r="V86" s="667"/>
    </row>
    <row r="87" spans="1:22" s="375" customFormat="1" ht="15" customHeight="1" x14ac:dyDescent="0.2">
      <c r="A87" s="698"/>
      <c r="B87" s="678"/>
      <c r="C87" s="694" t="s">
        <v>254</v>
      </c>
      <c r="D87" s="336" t="s">
        <v>220</v>
      </c>
      <c r="E87" s="355"/>
      <c r="F87" s="275"/>
      <c r="G87" s="692"/>
      <c r="H87" s="279"/>
      <c r="I87" s="345">
        <v>8</v>
      </c>
      <c r="J87" s="317"/>
      <c r="K87" s="317"/>
      <c r="L87" s="317"/>
      <c r="M87" s="345">
        <v>8</v>
      </c>
      <c r="N87" s="709" t="s">
        <v>123</v>
      </c>
      <c r="O87" s="709" t="s">
        <v>123</v>
      </c>
      <c r="P87" s="709" t="s">
        <v>123</v>
      </c>
      <c r="Q87" s="543" t="s">
        <v>221</v>
      </c>
      <c r="R87" s="658">
        <v>407416</v>
      </c>
      <c r="S87" s="659"/>
      <c r="T87" s="543" t="s">
        <v>228</v>
      </c>
      <c r="U87" s="543" t="s">
        <v>228</v>
      </c>
      <c r="V87" s="665">
        <v>407416</v>
      </c>
    </row>
    <row r="88" spans="1:22" s="375" customFormat="1" ht="15" x14ac:dyDescent="0.2">
      <c r="A88" s="698"/>
      <c r="B88" s="678"/>
      <c r="C88" s="695"/>
      <c r="D88" s="337" t="s">
        <v>224</v>
      </c>
      <c r="E88" s="355"/>
      <c r="F88" s="356"/>
      <c r="G88" s="692"/>
      <c r="H88" s="306"/>
      <c r="I88" s="281">
        <v>11704188.2352941</v>
      </c>
      <c r="J88" s="317"/>
      <c r="K88" s="317"/>
      <c r="L88" s="317"/>
      <c r="M88" s="281">
        <v>11704188.235294119</v>
      </c>
      <c r="N88" s="710"/>
      <c r="O88" s="710"/>
      <c r="P88" s="710"/>
      <c r="Q88" s="544"/>
      <c r="R88" s="660"/>
      <c r="S88" s="661"/>
      <c r="T88" s="544"/>
      <c r="U88" s="544"/>
      <c r="V88" s="666"/>
    </row>
    <row r="89" spans="1:22" s="375" customFormat="1" ht="28.5" x14ac:dyDescent="0.2">
      <c r="A89" s="698"/>
      <c r="B89" s="678"/>
      <c r="C89" s="695"/>
      <c r="D89" s="337" t="s">
        <v>36</v>
      </c>
      <c r="E89" s="355"/>
      <c r="F89" s="357"/>
      <c r="G89" s="692"/>
      <c r="H89" s="306"/>
      <c r="I89" s="317"/>
      <c r="J89" s="317"/>
      <c r="K89" s="317"/>
      <c r="L89" s="317"/>
      <c r="M89" s="317"/>
      <c r="N89" s="710"/>
      <c r="O89" s="710"/>
      <c r="P89" s="710"/>
      <c r="Q89" s="544"/>
      <c r="R89" s="660"/>
      <c r="S89" s="661"/>
      <c r="T89" s="544"/>
      <c r="U89" s="544"/>
      <c r="V89" s="666"/>
    </row>
    <row r="90" spans="1:22" s="375" customFormat="1" ht="29.25" thickBot="1" x14ac:dyDescent="0.25">
      <c r="A90" s="698"/>
      <c r="B90" s="678"/>
      <c r="C90" s="696"/>
      <c r="D90" s="338" t="s">
        <v>37</v>
      </c>
      <c r="E90" s="355"/>
      <c r="F90" s="358"/>
      <c r="G90" s="692"/>
      <c r="H90" s="306"/>
      <c r="I90" s="354">
        <v>0</v>
      </c>
      <c r="J90" s="317"/>
      <c r="K90" s="317"/>
      <c r="L90" s="317"/>
      <c r="M90" s="354">
        <v>0</v>
      </c>
      <c r="N90" s="711"/>
      <c r="O90" s="711"/>
      <c r="P90" s="711"/>
      <c r="Q90" s="545"/>
      <c r="R90" s="662"/>
      <c r="S90" s="663"/>
      <c r="T90" s="545"/>
      <c r="U90" s="545"/>
      <c r="V90" s="667"/>
    </row>
    <row r="91" spans="1:22" s="375" customFormat="1" ht="15" customHeight="1" x14ac:dyDescent="0.2">
      <c r="A91" s="698"/>
      <c r="B91" s="678"/>
      <c r="C91" s="694" t="s">
        <v>255</v>
      </c>
      <c r="D91" s="336" t="s">
        <v>220</v>
      </c>
      <c r="E91" s="355"/>
      <c r="F91" s="275"/>
      <c r="G91" s="692"/>
      <c r="H91" s="279"/>
      <c r="I91" s="345">
        <v>12</v>
      </c>
      <c r="J91" s="317"/>
      <c r="K91" s="317"/>
      <c r="L91" s="317"/>
      <c r="M91" s="345">
        <v>12</v>
      </c>
      <c r="N91" s="709" t="s">
        <v>123</v>
      </c>
      <c r="O91" s="709" t="s">
        <v>123</v>
      </c>
      <c r="P91" s="709" t="s">
        <v>123</v>
      </c>
      <c r="Q91" s="543" t="s">
        <v>221</v>
      </c>
      <c r="R91" s="658">
        <v>109974</v>
      </c>
      <c r="S91" s="659"/>
      <c r="T91" s="543" t="s">
        <v>228</v>
      </c>
      <c r="U91" s="543" t="s">
        <v>228</v>
      </c>
      <c r="V91" s="665">
        <v>109974</v>
      </c>
    </row>
    <row r="92" spans="1:22" s="375" customFormat="1" ht="15" x14ac:dyDescent="0.2">
      <c r="A92" s="698"/>
      <c r="B92" s="678"/>
      <c r="C92" s="695"/>
      <c r="D92" s="337" t="s">
        <v>224</v>
      </c>
      <c r="E92" s="355"/>
      <c r="F92" s="356"/>
      <c r="G92" s="692"/>
      <c r="H92" s="306"/>
      <c r="I92" s="281">
        <v>17556282.3529412</v>
      </c>
      <c r="J92" s="317"/>
      <c r="K92" s="317"/>
      <c r="L92" s="317"/>
      <c r="M92" s="281">
        <v>17556282.352941178</v>
      </c>
      <c r="N92" s="710"/>
      <c r="O92" s="710"/>
      <c r="P92" s="710"/>
      <c r="Q92" s="544"/>
      <c r="R92" s="660"/>
      <c r="S92" s="661"/>
      <c r="T92" s="544"/>
      <c r="U92" s="544"/>
      <c r="V92" s="666"/>
    </row>
    <row r="93" spans="1:22" s="375" customFormat="1" ht="28.5" x14ac:dyDescent="0.2">
      <c r="A93" s="698"/>
      <c r="B93" s="678"/>
      <c r="C93" s="695"/>
      <c r="D93" s="337" t="s">
        <v>36</v>
      </c>
      <c r="E93" s="355"/>
      <c r="F93" s="357"/>
      <c r="G93" s="692"/>
      <c r="H93" s="306"/>
      <c r="I93" s="317"/>
      <c r="J93" s="317"/>
      <c r="K93" s="317"/>
      <c r="L93" s="317"/>
      <c r="M93" s="317"/>
      <c r="N93" s="710"/>
      <c r="O93" s="710"/>
      <c r="P93" s="710"/>
      <c r="Q93" s="544"/>
      <c r="R93" s="660"/>
      <c r="S93" s="661"/>
      <c r="T93" s="544"/>
      <c r="U93" s="544"/>
      <c r="V93" s="666"/>
    </row>
    <row r="94" spans="1:22" s="375" customFormat="1" ht="29.25" thickBot="1" x14ac:dyDescent="0.25">
      <c r="A94" s="698"/>
      <c r="B94" s="678"/>
      <c r="C94" s="696"/>
      <c r="D94" s="338" t="s">
        <v>37</v>
      </c>
      <c r="E94" s="355"/>
      <c r="F94" s="358"/>
      <c r="G94" s="692"/>
      <c r="H94" s="306"/>
      <c r="I94" s="354">
        <v>0</v>
      </c>
      <c r="J94" s="317"/>
      <c r="K94" s="317"/>
      <c r="L94" s="317"/>
      <c r="M94" s="354">
        <v>0</v>
      </c>
      <c r="N94" s="711"/>
      <c r="O94" s="711"/>
      <c r="P94" s="711"/>
      <c r="Q94" s="545"/>
      <c r="R94" s="662"/>
      <c r="S94" s="663"/>
      <c r="T94" s="545"/>
      <c r="U94" s="545"/>
      <c r="V94" s="667"/>
    </row>
    <row r="95" spans="1:22" s="375" customFormat="1" ht="15" customHeight="1" x14ac:dyDescent="0.2">
      <c r="A95" s="698"/>
      <c r="B95" s="678"/>
      <c r="C95" s="694" t="s">
        <v>256</v>
      </c>
      <c r="D95" s="336" t="s">
        <v>220</v>
      </c>
      <c r="E95" s="355"/>
      <c r="F95" s="275"/>
      <c r="G95" s="692"/>
      <c r="H95" s="279"/>
      <c r="I95" s="345">
        <v>31</v>
      </c>
      <c r="J95" s="317"/>
      <c r="K95" s="317"/>
      <c r="L95" s="317"/>
      <c r="M95" s="345">
        <v>31</v>
      </c>
      <c r="N95" s="709" t="s">
        <v>123</v>
      </c>
      <c r="O95" s="709" t="s">
        <v>123</v>
      </c>
      <c r="P95" s="709" t="s">
        <v>123</v>
      </c>
      <c r="Q95" s="543" t="s">
        <v>221</v>
      </c>
      <c r="R95" s="658">
        <v>1146985</v>
      </c>
      <c r="S95" s="659"/>
      <c r="T95" s="543" t="s">
        <v>228</v>
      </c>
      <c r="U95" s="543" t="s">
        <v>228</v>
      </c>
      <c r="V95" s="665">
        <v>1146985</v>
      </c>
    </row>
    <row r="96" spans="1:22" s="375" customFormat="1" ht="15" x14ac:dyDescent="0.2">
      <c r="A96" s="698"/>
      <c r="B96" s="678"/>
      <c r="C96" s="695"/>
      <c r="D96" s="337" t="s">
        <v>224</v>
      </c>
      <c r="E96" s="355"/>
      <c r="F96" s="356"/>
      <c r="G96" s="692"/>
      <c r="H96" s="306"/>
      <c r="I96" s="281">
        <v>45353729.411764704</v>
      </c>
      <c r="J96" s="317"/>
      <c r="K96" s="317"/>
      <c r="L96" s="317"/>
      <c r="M96" s="281">
        <v>45353729.411764711</v>
      </c>
      <c r="N96" s="710"/>
      <c r="O96" s="710"/>
      <c r="P96" s="710"/>
      <c r="Q96" s="544"/>
      <c r="R96" s="660"/>
      <c r="S96" s="661"/>
      <c r="T96" s="544"/>
      <c r="U96" s="544"/>
      <c r="V96" s="666"/>
    </row>
    <row r="97" spans="1:22" s="375" customFormat="1" ht="28.5" x14ac:dyDescent="0.2">
      <c r="A97" s="698"/>
      <c r="B97" s="678"/>
      <c r="C97" s="695"/>
      <c r="D97" s="337" t="s">
        <v>36</v>
      </c>
      <c r="E97" s="355"/>
      <c r="F97" s="357"/>
      <c r="G97" s="692"/>
      <c r="H97" s="306"/>
      <c r="I97" s="317"/>
      <c r="J97" s="317"/>
      <c r="K97" s="317"/>
      <c r="L97" s="317"/>
      <c r="M97" s="317"/>
      <c r="N97" s="710"/>
      <c r="O97" s="710"/>
      <c r="P97" s="710"/>
      <c r="Q97" s="544"/>
      <c r="R97" s="660"/>
      <c r="S97" s="661"/>
      <c r="T97" s="544"/>
      <c r="U97" s="544"/>
      <c r="V97" s="666"/>
    </row>
    <row r="98" spans="1:22" s="375" customFormat="1" ht="29.25" thickBot="1" x14ac:dyDescent="0.25">
      <c r="A98" s="698"/>
      <c r="B98" s="678"/>
      <c r="C98" s="696"/>
      <c r="D98" s="338" t="s">
        <v>37</v>
      </c>
      <c r="E98" s="355"/>
      <c r="F98" s="358"/>
      <c r="G98" s="692"/>
      <c r="H98" s="306"/>
      <c r="I98" s="354">
        <v>0</v>
      </c>
      <c r="J98" s="317"/>
      <c r="K98" s="317"/>
      <c r="L98" s="317"/>
      <c r="M98" s="354">
        <v>0</v>
      </c>
      <c r="N98" s="711"/>
      <c r="O98" s="711"/>
      <c r="P98" s="711"/>
      <c r="Q98" s="545"/>
      <c r="R98" s="662"/>
      <c r="S98" s="663"/>
      <c r="T98" s="545"/>
      <c r="U98" s="545"/>
      <c r="V98" s="667"/>
    </row>
    <row r="99" spans="1:22" s="375" customFormat="1" ht="15" customHeight="1" x14ac:dyDescent="0.2">
      <c r="A99" s="698"/>
      <c r="B99" s="678"/>
      <c r="C99" s="694" t="s">
        <v>257</v>
      </c>
      <c r="D99" s="336" t="s">
        <v>220</v>
      </c>
      <c r="E99" s="355"/>
      <c r="F99" s="275"/>
      <c r="G99" s="692"/>
      <c r="H99" s="279"/>
      <c r="I99" s="345">
        <v>20</v>
      </c>
      <c r="J99" s="317"/>
      <c r="K99" s="317"/>
      <c r="L99" s="317"/>
      <c r="M99" s="345">
        <v>20</v>
      </c>
      <c r="N99" s="709" t="s">
        <v>123</v>
      </c>
      <c r="O99" s="709" t="s">
        <v>123</v>
      </c>
      <c r="P99" s="709" t="s">
        <v>123</v>
      </c>
      <c r="Q99" s="543" t="s">
        <v>221</v>
      </c>
      <c r="R99" s="658">
        <v>489526</v>
      </c>
      <c r="S99" s="659"/>
      <c r="T99" s="543" t="s">
        <v>228</v>
      </c>
      <c r="U99" s="543" t="s">
        <v>228</v>
      </c>
      <c r="V99" s="665">
        <v>489526</v>
      </c>
    </row>
    <row r="100" spans="1:22" s="375" customFormat="1" ht="15" x14ac:dyDescent="0.2">
      <c r="A100" s="698"/>
      <c r="B100" s="678"/>
      <c r="C100" s="695"/>
      <c r="D100" s="337" t="s">
        <v>224</v>
      </c>
      <c r="E100" s="355"/>
      <c r="F100" s="356"/>
      <c r="G100" s="692"/>
      <c r="H100" s="306"/>
      <c r="I100" s="281">
        <v>29260470.5882353</v>
      </c>
      <c r="J100" s="317"/>
      <c r="K100" s="317"/>
      <c r="L100" s="317"/>
      <c r="M100" s="281">
        <v>29260470.588235296</v>
      </c>
      <c r="N100" s="710"/>
      <c r="O100" s="710"/>
      <c r="P100" s="710"/>
      <c r="Q100" s="544"/>
      <c r="R100" s="660"/>
      <c r="S100" s="661"/>
      <c r="T100" s="544"/>
      <c r="U100" s="544"/>
      <c r="V100" s="666"/>
    </row>
    <row r="101" spans="1:22" s="375" customFormat="1" ht="28.5" x14ac:dyDescent="0.2">
      <c r="A101" s="698"/>
      <c r="B101" s="678"/>
      <c r="C101" s="695"/>
      <c r="D101" s="337" t="s">
        <v>36</v>
      </c>
      <c r="E101" s="355"/>
      <c r="F101" s="357"/>
      <c r="G101" s="692"/>
      <c r="H101" s="306"/>
      <c r="I101" s="317"/>
      <c r="J101" s="317"/>
      <c r="K101" s="317"/>
      <c r="L101" s="317"/>
      <c r="M101" s="317"/>
      <c r="N101" s="710"/>
      <c r="O101" s="710"/>
      <c r="P101" s="710"/>
      <c r="Q101" s="544"/>
      <c r="R101" s="660"/>
      <c r="S101" s="661"/>
      <c r="T101" s="544"/>
      <c r="U101" s="544"/>
      <c r="V101" s="666"/>
    </row>
    <row r="102" spans="1:22" s="375" customFormat="1" ht="29.25" thickBot="1" x14ac:dyDescent="0.25">
      <c r="A102" s="698"/>
      <c r="B102" s="678"/>
      <c r="C102" s="696"/>
      <c r="D102" s="338" t="s">
        <v>37</v>
      </c>
      <c r="E102" s="355"/>
      <c r="F102" s="358"/>
      <c r="G102" s="692"/>
      <c r="H102" s="306"/>
      <c r="I102" s="354">
        <v>0</v>
      </c>
      <c r="J102" s="317"/>
      <c r="K102" s="317"/>
      <c r="L102" s="317"/>
      <c r="M102" s="354">
        <v>0</v>
      </c>
      <c r="N102" s="711"/>
      <c r="O102" s="711"/>
      <c r="P102" s="711"/>
      <c r="Q102" s="545"/>
      <c r="R102" s="662"/>
      <c r="S102" s="663"/>
      <c r="T102" s="545"/>
      <c r="U102" s="545"/>
      <c r="V102" s="667"/>
    </row>
    <row r="103" spans="1:22" s="375" customFormat="1" ht="15" customHeight="1" x14ac:dyDescent="0.2">
      <c r="A103" s="698"/>
      <c r="B103" s="678"/>
      <c r="C103" s="694" t="s">
        <v>258</v>
      </c>
      <c r="D103" s="336" t="s">
        <v>220</v>
      </c>
      <c r="E103" s="355"/>
      <c r="F103" s="275"/>
      <c r="G103" s="692"/>
      <c r="H103" s="279"/>
      <c r="I103" s="345">
        <v>10</v>
      </c>
      <c r="J103" s="317"/>
      <c r="K103" s="317"/>
      <c r="L103" s="317"/>
      <c r="M103" s="345">
        <v>10</v>
      </c>
      <c r="N103" s="709" t="s">
        <v>123</v>
      </c>
      <c r="O103" s="709" t="s">
        <v>123</v>
      </c>
      <c r="P103" s="709" t="s">
        <v>123</v>
      </c>
      <c r="Q103" s="543" t="s">
        <v>221</v>
      </c>
      <c r="R103" s="658">
        <v>427090</v>
      </c>
      <c r="S103" s="659"/>
      <c r="T103" s="543" t="s">
        <v>228</v>
      </c>
      <c r="U103" s="543" t="s">
        <v>228</v>
      </c>
      <c r="V103" s="665">
        <v>427090</v>
      </c>
    </row>
    <row r="104" spans="1:22" s="375" customFormat="1" ht="15" x14ac:dyDescent="0.2">
      <c r="A104" s="698"/>
      <c r="B104" s="678"/>
      <c r="C104" s="695"/>
      <c r="D104" s="337" t="s">
        <v>224</v>
      </c>
      <c r="E104" s="355"/>
      <c r="F104" s="356"/>
      <c r="G104" s="692"/>
      <c r="H104" s="306"/>
      <c r="I104" s="281">
        <v>14630235.2941176</v>
      </c>
      <c r="J104" s="317"/>
      <c r="K104" s="317"/>
      <c r="L104" s="317"/>
      <c r="M104" s="281">
        <v>14630235.294117648</v>
      </c>
      <c r="N104" s="710"/>
      <c r="O104" s="710"/>
      <c r="P104" s="710"/>
      <c r="Q104" s="544"/>
      <c r="R104" s="660"/>
      <c r="S104" s="661"/>
      <c r="T104" s="544"/>
      <c r="U104" s="544"/>
      <c r="V104" s="666"/>
    </row>
    <row r="105" spans="1:22" s="375" customFormat="1" ht="28.5" x14ac:dyDescent="0.2">
      <c r="A105" s="698"/>
      <c r="B105" s="678"/>
      <c r="C105" s="695"/>
      <c r="D105" s="337" t="s">
        <v>36</v>
      </c>
      <c r="E105" s="355"/>
      <c r="F105" s="357"/>
      <c r="G105" s="692"/>
      <c r="H105" s="306"/>
      <c r="I105" s="317"/>
      <c r="J105" s="317"/>
      <c r="K105" s="317"/>
      <c r="L105" s="317"/>
      <c r="M105" s="317"/>
      <c r="N105" s="710"/>
      <c r="O105" s="710"/>
      <c r="P105" s="710"/>
      <c r="Q105" s="544"/>
      <c r="R105" s="660"/>
      <c r="S105" s="661"/>
      <c r="T105" s="544"/>
      <c r="U105" s="544"/>
      <c r="V105" s="666"/>
    </row>
    <row r="106" spans="1:22" s="375" customFormat="1" ht="29.25" thickBot="1" x14ac:dyDescent="0.25">
      <c r="A106" s="698"/>
      <c r="B106" s="678"/>
      <c r="C106" s="696"/>
      <c r="D106" s="338" t="s">
        <v>37</v>
      </c>
      <c r="E106" s="355"/>
      <c r="F106" s="358"/>
      <c r="G106" s="692"/>
      <c r="H106" s="306"/>
      <c r="I106" s="354">
        <v>0</v>
      </c>
      <c r="J106" s="317"/>
      <c r="K106" s="317"/>
      <c r="L106" s="317"/>
      <c r="M106" s="354">
        <v>0</v>
      </c>
      <c r="N106" s="711"/>
      <c r="O106" s="711"/>
      <c r="P106" s="711"/>
      <c r="Q106" s="545"/>
      <c r="R106" s="662"/>
      <c r="S106" s="663"/>
      <c r="T106" s="545"/>
      <c r="U106" s="545"/>
      <c r="V106" s="667"/>
    </row>
    <row r="107" spans="1:22" s="375" customFormat="1" ht="15" customHeight="1" x14ac:dyDescent="0.2">
      <c r="A107" s="698"/>
      <c r="B107" s="678"/>
      <c r="C107" s="694" t="s">
        <v>259</v>
      </c>
      <c r="D107" s="336" t="s">
        <v>220</v>
      </c>
      <c r="E107" s="355"/>
      <c r="F107" s="358"/>
      <c r="G107" s="307"/>
      <c r="H107" s="306"/>
      <c r="I107" s="345">
        <v>33</v>
      </c>
      <c r="J107" s="317"/>
      <c r="K107" s="317"/>
      <c r="L107" s="317"/>
      <c r="M107" s="345">
        <v>33</v>
      </c>
      <c r="N107" s="709" t="s">
        <v>123</v>
      </c>
      <c r="O107" s="709" t="s">
        <v>123</v>
      </c>
      <c r="P107" s="709" t="s">
        <v>123</v>
      </c>
      <c r="Q107" s="543" t="s">
        <v>221</v>
      </c>
      <c r="R107" s="658">
        <v>489526</v>
      </c>
      <c r="S107" s="659"/>
      <c r="T107" s="543" t="s">
        <v>228</v>
      </c>
      <c r="U107" s="543" t="s">
        <v>228</v>
      </c>
      <c r="V107" s="665">
        <v>489526</v>
      </c>
    </row>
    <row r="108" spans="1:22" s="375" customFormat="1" ht="15" x14ac:dyDescent="0.2">
      <c r="A108" s="698"/>
      <c r="B108" s="678"/>
      <c r="C108" s="695"/>
      <c r="D108" s="337" t="s">
        <v>224</v>
      </c>
      <c r="E108" s="355"/>
      <c r="F108" s="358"/>
      <c r="G108" s="307"/>
      <c r="H108" s="306"/>
      <c r="I108" s="281">
        <v>48279776.4705882</v>
      </c>
      <c r="J108" s="317"/>
      <c r="K108" s="317"/>
      <c r="L108" s="317"/>
      <c r="M108" s="281">
        <v>48279776.470588237</v>
      </c>
      <c r="N108" s="710"/>
      <c r="O108" s="710"/>
      <c r="P108" s="710"/>
      <c r="Q108" s="544"/>
      <c r="R108" s="660"/>
      <c r="S108" s="661"/>
      <c r="T108" s="544"/>
      <c r="U108" s="544"/>
      <c r="V108" s="666"/>
    </row>
    <row r="109" spans="1:22" s="375" customFormat="1" ht="28.5" x14ac:dyDescent="0.2">
      <c r="A109" s="698"/>
      <c r="B109" s="678"/>
      <c r="C109" s="695"/>
      <c r="D109" s="337" t="s">
        <v>36</v>
      </c>
      <c r="E109" s="355"/>
      <c r="F109" s="358"/>
      <c r="G109" s="307"/>
      <c r="H109" s="306"/>
      <c r="I109" s="317"/>
      <c r="J109" s="317"/>
      <c r="K109" s="317"/>
      <c r="L109" s="317"/>
      <c r="M109" s="317"/>
      <c r="N109" s="710"/>
      <c r="O109" s="710"/>
      <c r="P109" s="710"/>
      <c r="Q109" s="544"/>
      <c r="R109" s="660"/>
      <c r="S109" s="661"/>
      <c r="T109" s="544"/>
      <c r="U109" s="544"/>
      <c r="V109" s="666"/>
    </row>
    <row r="110" spans="1:22" s="375" customFormat="1" ht="29.25" thickBot="1" x14ac:dyDescent="0.25">
      <c r="A110" s="698"/>
      <c r="B110" s="678"/>
      <c r="C110" s="696"/>
      <c r="D110" s="338" t="s">
        <v>37</v>
      </c>
      <c r="E110" s="355"/>
      <c r="F110" s="358"/>
      <c r="G110" s="307"/>
      <c r="H110" s="306"/>
      <c r="I110" s="354">
        <v>0</v>
      </c>
      <c r="J110" s="317"/>
      <c r="K110" s="317"/>
      <c r="L110" s="317"/>
      <c r="M110" s="354">
        <v>0</v>
      </c>
      <c r="N110" s="711"/>
      <c r="O110" s="711"/>
      <c r="P110" s="711"/>
      <c r="Q110" s="545"/>
      <c r="R110" s="662"/>
      <c r="S110" s="663"/>
      <c r="T110" s="545"/>
      <c r="U110" s="545"/>
      <c r="V110" s="667"/>
    </row>
    <row r="111" spans="1:22" s="375" customFormat="1" ht="15" customHeight="1" x14ac:dyDescent="0.2">
      <c r="A111" s="698"/>
      <c r="B111" s="678"/>
      <c r="C111" s="694" t="s">
        <v>260</v>
      </c>
      <c r="D111" s="336" t="s">
        <v>220</v>
      </c>
      <c r="E111" s="355"/>
      <c r="F111" s="358"/>
      <c r="G111" s="307"/>
      <c r="H111" s="306"/>
      <c r="I111" s="346">
        <v>3</v>
      </c>
      <c r="J111" s="317"/>
      <c r="K111" s="317"/>
      <c r="L111" s="317"/>
      <c r="M111" s="346">
        <v>3</v>
      </c>
      <c r="N111" s="709" t="s">
        <v>123</v>
      </c>
      <c r="O111" s="709" t="s">
        <v>123</v>
      </c>
      <c r="P111" s="709" t="s">
        <v>123</v>
      </c>
      <c r="Q111" s="543" t="s">
        <v>221</v>
      </c>
      <c r="R111" s="658">
        <v>427090</v>
      </c>
      <c r="S111" s="659"/>
      <c r="T111" s="543" t="s">
        <v>228</v>
      </c>
      <c r="U111" s="543" t="s">
        <v>228</v>
      </c>
      <c r="V111" s="665">
        <v>427090</v>
      </c>
    </row>
    <row r="112" spans="1:22" s="375" customFormat="1" ht="15" x14ac:dyDescent="0.2">
      <c r="A112" s="698"/>
      <c r="B112" s="678"/>
      <c r="C112" s="695"/>
      <c r="D112" s="337" t="s">
        <v>224</v>
      </c>
      <c r="E112" s="355"/>
      <c r="F112" s="358"/>
      <c r="G112" s="307"/>
      <c r="H112" s="306"/>
      <c r="I112" s="334">
        <v>4389070.5882352898</v>
      </c>
      <c r="J112" s="317"/>
      <c r="K112" s="317"/>
      <c r="L112" s="317"/>
      <c r="M112" s="334">
        <v>4389070.5882352944</v>
      </c>
      <c r="N112" s="710"/>
      <c r="O112" s="710"/>
      <c r="P112" s="710"/>
      <c r="Q112" s="544"/>
      <c r="R112" s="660"/>
      <c r="S112" s="661"/>
      <c r="T112" s="544"/>
      <c r="U112" s="544"/>
      <c r="V112" s="666"/>
    </row>
    <row r="113" spans="1:23" s="375" customFormat="1" ht="35.450000000000003" customHeight="1" x14ac:dyDescent="0.2">
      <c r="A113" s="698"/>
      <c r="B113" s="678"/>
      <c r="C113" s="695"/>
      <c r="D113" s="337" t="s">
        <v>36</v>
      </c>
      <c r="E113" s="355"/>
      <c r="F113" s="358"/>
      <c r="G113" s="307"/>
      <c r="H113" s="306"/>
      <c r="I113" s="317"/>
      <c r="J113" s="317"/>
      <c r="K113" s="317"/>
      <c r="L113" s="317"/>
      <c r="M113" s="317"/>
      <c r="N113" s="710"/>
      <c r="O113" s="710"/>
      <c r="P113" s="710"/>
      <c r="Q113" s="544"/>
      <c r="R113" s="660"/>
      <c r="S113" s="661"/>
      <c r="T113" s="544"/>
      <c r="U113" s="544"/>
      <c r="V113" s="666"/>
    </row>
    <row r="114" spans="1:23" s="375" customFormat="1" ht="35.450000000000003" customHeight="1" thickBot="1" x14ac:dyDescent="0.25">
      <c r="A114" s="698"/>
      <c r="B114" s="678"/>
      <c r="C114" s="696"/>
      <c r="D114" s="338" t="s">
        <v>37</v>
      </c>
      <c r="E114" s="355"/>
      <c r="F114" s="358"/>
      <c r="G114" s="307"/>
      <c r="H114" s="306"/>
      <c r="I114" s="354">
        <v>0</v>
      </c>
      <c r="J114" s="317"/>
      <c r="K114" s="317"/>
      <c r="L114" s="317"/>
      <c r="M114" s="354">
        <v>0</v>
      </c>
      <c r="N114" s="711"/>
      <c r="O114" s="711"/>
      <c r="P114" s="711"/>
      <c r="Q114" s="545"/>
      <c r="R114" s="662"/>
      <c r="S114" s="663"/>
      <c r="T114" s="545"/>
      <c r="U114" s="545"/>
      <c r="V114" s="667"/>
    </row>
    <row r="115" spans="1:23" s="375" customFormat="1" ht="35.450000000000003" customHeight="1" x14ac:dyDescent="0.2">
      <c r="A115" s="698"/>
      <c r="B115" s="678"/>
      <c r="C115" s="694" t="s">
        <v>226</v>
      </c>
      <c r="D115" s="270" t="s">
        <v>220</v>
      </c>
      <c r="E115" s="317">
        <f>+[2]INVERSIÓN!H57</f>
        <v>2500</v>
      </c>
      <c r="F115" s="317">
        <v>1550</v>
      </c>
      <c r="G115" s="317">
        <v>1550</v>
      </c>
      <c r="H115" s="317">
        <v>1550</v>
      </c>
      <c r="I115" s="317">
        <f>1550-I111-I107-I103-I99-I95-I91-I87-I83-I79-I75-I71-I67-I63-I59-I55-I51-I43-I47-I39</f>
        <v>1125</v>
      </c>
      <c r="J115" s="317">
        <v>941</v>
      </c>
      <c r="K115" s="317">
        <v>1204</v>
      </c>
      <c r="L115" s="317">
        <v>1204</v>
      </c>
      <c r="M115" s="359">
        <v>942</v>
      </c>
      <c r="N115" s="706" t="s">
        <v>123</v>
      </c>
      <c r="O115" s="706" t="s">
        <v>123</v>
      </c>
      <c r="P115" s="706" t="s">
        <v>123</v>
      </c>
      <c r="Q115" s="517" t="s">
        <v>221</v>
      </c>
      <c r="R115" s="658">
        <v>234948</v>
      </c>
      <c r="S115" s="659"/>
      <c r="T115" s="543" t="s">
        <v>222</v>
      </c>
      <c r="U115" s="543" t="s">
        <v>223</v>
      </c>
      <c r="V115" s="665">
        <f>R115</f>
        <v>234948</v>
      </c>
    </row>
    <row r="116" spans="1:23" s="375" customFormat="1" ht="35.450000000000003" customHeight="1" x14ac:dyDescent="0.2">
      <c r="A116" s="698"/>
      <c r="B116" s="678"/>
      <c r="C116" s="695"/>
      <c r="D116" s="306" t="s">
        <v>224</v>
      </c>
      <c r="E116" s="317">
        <f>+[2]INVERSIÓN!H58</f>
        <v>3389581666</v>
      </c>
      <c r="F116" s="317">
        <v>666920000</v>
      </c>
      <c r="G116" s="317">
        <v>696920000</v>
      </c>
      <c r="H116" s="317">
        <v>696920000</v>
      </c>
      <c r="I116" s="360">
        <v>34909999.999999903</v>
      </c>
      <c r="J116" s="317">
        <v>397120000</v>
      </c>
      <c r="K116" s="317">
        <v>443215000</v>
      </c>
      <c r="L116" s="317">
        <v>599610000</v>
      </c>
      <c r="M116" s="281">
        <v>31540000.000000004</v>
      </c>
      <c r="N116" s="707"/>
      <c r="O116" s="707"/>
      <c r="P116" s="707"/>
      <c r="Q116" s="436"/>
      <c r="R116" s="660"/>
      <c r="S116" s="661"/>
      <c r="T116" s="544"/>
      <c r="U116" s="544"/>
      <c r="V116" s="666"/>
    </row>
    <row r="117" spans="1:23" s="375" customFormat="1" ht="35.450000000000003" customHeight="1" x14ac:dyDescent="0.2">
      <c r="A117" s="698"/>
      <c r="B117" s="678"/>
      <c r="C117" s="695"/>
      <c r="D117" s="306" t="s">
        <v>36</v>
      </c>
      <c r="E117" s="317"/>
      <c r="F117" s="317"/>
      <c r="G117" s="317"/>
      <c r="H117" s="317"/>
      <c r="I117" s="317"/>
      <c r="J117" s="317"/>
      <c r="K117" s="317"/>
      <c r="L117" s="317"/>
      <c r="M117" s="307"/>
      <c r="N117" s="707"/>
      <c r="O117" s="707"/>
      <c r="P117" s="707"/>
      <c r="Q117" s="436"/>
      <c r="R117" s="660"/>
      <c r="S117" s="661"/>
      <c r="T117" s="544"/>
      <c r="U117" s="544"/>
      <c r="V117" s="666"/>
    </row>
    <row r="118" spans="1:23" s="375" customFormat="1" ht="35.450000000000003" customHeight="1" thickBot="1" x14ac:dyDescent="0.25">
      <c r="A118" s="699"/>
      <c r="B118" s="678"/>
      <c r="C118" s="696"/>
      <c r="D118" s="273" t="s">
        <v>37</v>
      </c>
      <c r="E118" s="318">
        <v>0</v>
      </c>
      <c r="F118" s="318">
        <v>131987336</v>
      </c>
      <c r="G118" s="318">
        <v>129736670</v>
      </c>
      <c r="H118" s="318">
        <v>129736670</v>
      </c>
      <c r="I118" s="318">
        <v>129736670</v>
      </c>
      <c r="J118" s="313">
        <v>83212336</v>
      </c>
      <c r="K118" s="313">
        <v>125909327</v>
      </c>
      <c r="L118" s="313">
        <v>128693905</v>
      </c>
      <c r="M118" s="282">
        <v>129736670</v>
      </c>
      <c r="N118" s="708"/>
      <c r="O118" s="708"/>
      <c r="P118" s="708"/>
      <c r="Q118" s="518"/>
      <c r="R118" s="662"/>
      <c r="S118" s="663"/>
      <c r="T118" s="545"/>
      <c r="U118" s="545"/>
      <c r="V118" s="667"/>
    </row>
    <row r="119" spans="1:23" s="375" customFormat="1" ht="35.450000000000003" hidden="1" customHeight="1" x14ac:dyDescent="0.2">
      <c r="A119" s="376"/>
      <c r="B119" s="678" t="s">
        <v>29</v>
      </c>
      <c r="C119" s="694" t="s">
        <v>29</v>
      </c>
      <c r="D119" s="270" t="s">
        <v>220</v>
      </c>
      <c r="E119" s="703"/>
      <c r="F119" s="703"/>
      <c r="G119" s="703"/>
      <c r="H119" s="703"/>
      <c r="I119" s="317">
        <f>I115+I111+I107+I103+I99+I95+I91+I87+I83+I79+I75+I71+I67+I63+I59+I55+I51+I47+I43+I39</f>
        <v>1550</v>
      </c>
      <c r="J119" s="361"/>
      <c r="K119" s="361"/>
      <c r="L119" s="361"/>
      <c r="M119" s="276">
        <f>+[4]INVERSIÓN!AK63</f>
        <v>6.9999999999999993E-3</v>
      </c>
      <c r="N119" s="668" t="s">
        <v>123</v>
      </c>
      <c r="O119" s="668" t="s">
        <v>123</v>
      </c>
      <c r="P119" s="668" t="s">
        <v>123</v>
      </c>
      <c r="Q119" s="517" t="s">
        <v>221</v>
      </c>
      <c r="R119" s="658">
        <v>7541345</v>
      </c>
      <c r="S119" s="659"/>
      <c r="T119" s="543" t="s">
        <v>222</v>
      </c>
      <c r="U119" s="543" t="s">
        <v>223</v>
      </c>
      <c r="V119" s="665">
        <v>7541345</v>
      </c>
      <c r="W119" s="377"/>
    </row>
    <row r="120" spans="1:23" s="375" customFormat="1" ht="35.450000000000003" hidden="1" customHeight="1" x14ac:dyDescent="0.2">
      <c r="A120" s="376"/>
      <c r="B120" s="678"/>
      <c r="C120" s="695"/>
      <c r="D120" s="306" t="s">
        <v>224</v>
      </c>
      <c r="E120" s="704"/>
      <c r="F120" s="704"/>
      <c r="G120" s="704"/>
      <c r="H120" s="704"/>
      <c r="I120" s="317">
        <v>656695000</v>
      </c>
      <c r="J120" s="361"/>
      <c r="K120" s="361"/>
      <c r="L120" s="361"/>
      <c r="M120" s="281">
        <f>+[4]INVERSIÓN!AK64</f>
        <v>0.64925092498312575</v>
      </c>
      <c r="N120" s="669"/>
      <c r="O120" s="669"/>
      <c r="P120" s="669"/>
      <c r="Q120" s="436"/>
      <c r="R120" s="660"/>
      <c r="S120" s="661"/>
      <c r="T120" s="544"/>
      <c r="U120" s="544"/>
      <c r="V120" s="666"/>
      <c r="W120" s="377"/>
    </row>
    <row r="121" spans="1:23" s="375" customFormat="1" ht="35.450000000000003" hidden="1" customHeight="1" x14ac:dyDescent="0.2">
      <c r="A121" s="376"/>
      <c r="B121" s="678"/>
      <c r="C121" s="695"/>
      <c r="D121" s="306" t="s">
        <v>36</v>
      </c>
      <c r="E121" s="704"/>
      <c r="F121" s="704"/>
      <c r="G121" s="704"/>
      <c r="H121" s="704"/>
      <c r="I121" s="317"/>
      <c r="J121" s="361" t="e">
        <f>#REF!-I120</f>
        <v>#REF!</v>
      </c>
      <c r="K121" s="361"/>
      <c r="L121" s="361"/>
      <c r="M121" s="307"/>
      <c r="N121" s="669"/>
      <c r="O121" s="669"/>
      <c r="P121" s="669"/>
      <c r="Q121" s="436"/>
      <c r="R121" s="660"/>
      <c r="S121" s="661"/>
      <c r="T121" s="544"/>
      <c r="U121" s="544"/>
      <c r="V121" s="666"/>
    </row>
    <row r="122" spans="1:23" s="375" customFormat="1" ht="35.450000000000003" hidden="1" customHeight="1" thickBot="1" x14ac:dyDescent="0.25">
      <c r="A122" s="376"/>
      <c r="B122" s="679"/>
      <c r="C122" s="696"/>
      <c r="D122" s="273" t="s">
        <v>37</v>
      </c>
      <c r="E122" s="705"/>
      <c r="F122" s="705"/>
      <c r="G122" s="705"/>
      <c r="H122" s="705"/>
      <c r="I122" s="317">
        <f>I118+I114+I110+I106+I102+I98+I94+I90+I86+I82+I78+I74+I70+I66+I62+I58+I54+I50+I46+I42</f>
        <v>129736670</v>
      </c>
      <c r="J122" s="361"/>
      <c r="K122" s="361"/>
      <c r="L122" s="361"/>
      <c r="M122" s="282">
        <f>+[4]INVERSIÓN!AK66</f>
        <v>0</v>
      </c>
      <c r="N122" s="670"/>
      <c r="O122" s="670"/>
      <c r="P122" s="670"/>
      <c r="Q122" s="518"/>
      <c r="R122" s="662"/>
      <c r="S122" s="663"/>
      <c r="T122" s="545"/>
      <c r="U122" s="545"/>
      <c r="V122" s="667"/>
      <c r="W122" s="377"/>
    </row>
    <row r="123" spans="1:23" s="375" customFormat="1" ht="35.450000000000003" customHeight="1" x14ac:dyDescent="0.2">
      <c r="A123" s="683">
        <v>10</v>
      </c>
      <c r="B123" s="685" t="s">
        <v>229</v>
      </c>
      <c r="C123" s="694" t="s">
        <v>226</v>
      </c>
      <c r="D123" s="270" t="s">
        <v>220</v>
      </c>
      <c r="E123" s="348">
        <v>100</v>
      </c>
      <c r="F123" s="310">
        <v>0.7</v>
      </c>
      <c r="G123" s="310">
        <v>0.7</v>
      </c>
      <c r="H123" s="310">
        <v>0.7</v>
      </c>
      <c r="I123" s="331">
        <f>+[3]INVERSIÓN!T63</f>
        <v>0.7</v>
      </c>
      <c r="J123" s="278">
        <v>0.6</v>
      </c>
      <c r="K123" s="278">
        <v>0.63800000000000001</v>
      </c>
      <c r="L123" s="335">
        <v>0.63800000000000001</v>
      </c>
      <c r="M123" s="276">
        <v>0.7</v>
      </c>
      <c r="N123" s="668" t="s">
        <v>123</v>
      </c>
      <c r="O123" s="668" t="s">
        <v>123</v>
      </c>
      <c r="P123" s="668" t="s">
        <v>123</v>
      </c>
      <c r="Q123" s="517" t="s">
        <v>221</v>
      </c>
      <c r="R123" s="658">
        <v>7541345</v>
      </c>
      <c r="S123" s="659"/>
      <c r="T123" s="543" t="s">
        <v>222</v>
      </c>
      <c r="U123" s="543" t="s">
        <v>223</v>
      </c>
      <c r="V123" s="665">
        <v>7541345</v>
      </c>
    </row>
    <row r="124" spans="1:23" s="375" customFormat="1" ht="35.450000000000003" customHeight="1" x14ac:dyDescent="0.2">
      <c r="A124" s="683"/>
      <c r="B124" s="686"/>
      <c r="C124" s="695"/>
      <c r="D124" s="306" t="s">
        <v>224</v>
      </c>
      <c r="E124" s="350">
        <v>378258333</v>
      </c>
      <c r="F124" s="271">
        <v>56805000</v>
      </c>
      <c r="G124" s="271">
        <v>43210000</v>
      </c>
      <c r="H124" s="271">
        <v>43210000</v>
      </c>
      <c r="I124" s="324">
        <f>+[3]INVERSIÓN!T64</f>
        <v>36910000</v>
      </c>
      <c r="J124" s="281">
        <v>5410000</v>
      </c>
      <c r="K124" s="281">
        <v>5410000</v>
      </c>
      <c r="L124" s="281">
        <v>36910000</v>
      </c>
      <c r="M124" s="281">
        <v>36910000</v>
      </c>
      <c r="N124" s="669"/>
      <c r="O124" s="669"/>
      <c r="P124" s="669"/>
      <c r="Q124" s="436"/>
      <c r="R124" s="660"/>
      <c r="S124" s="661"/>
      <c r="T124" s="544"/>
      <c r="U124" s="544"/>
      <c r="V124" s="666"/>
    </row>
    <row r="125" spans="1:23" s="375" customFormat="1" ht="35.450000000000003" customHeight="1" x14ac:dyDescent="0.2">
      <c r="A125" s="683"/>
      <c r="B125" s="686"/>
      <c r="C125" s="695"/>
      <c r="D125" s="306" t="s">
        <v>36</v>
      </c>
      <c r="E125" s="307"/>
      <c r="F125" s="312"/>
      <c r="G125" s="312"/>
      <c r="H125" s="312"/>
      <c r="I125" s="351"/>
      <c r="J125" s="307"/>
      <c r="K125" s="307"/>
      <c r="L125" s="307"/>
      <c r="M125" s="307"/>
      <c r="N125" s="669"/>
      <c r="O125" s="669"/>
      <c r="P125" s="669"/>
      <c r="Q125" s="436"/>
      <c r="R125" s="660"/>
      <c r="S125" s="661"/>
      <c r="T125" s="544"/>
      <c r="U125" s="544"/>
      <c r="V125" s="666"/>
    </row>
    <row r="126" spans="1:23" s="375" customFormat="1" ht="35.450000000000003" customHeight="1" thickBot="1" x14ac:dyDescent="0.25">
      <c r="A126" s="683"/>
      <c r="B126" s="687"/>
      <c r="C126" s="696"/>
      <c r="D126" s="273" t="s">
        <v>37</v>
      </c>
      <c r="E126" s="313"/>
      <c r="F126" s="274">
        <v>18652667</v>
      </c>
      <c r="G126" s="274">
        <v>18652667</v>
      </c>
      <c r="H126" s="274">
        <v>18652667</v>
      </c>
      <c r="I126" s="325">
        <f>+[3]INVERSIÓN!T66</f>
        <v>18652667</v>
      </c>
      <c r="J126" s="282">
        <v>16488667</v>
      </c>
      <c r="K126" s="282">
        <v>16849334</v>
      </c>
      <c r="L126" s="282">
        <v>18652667</v>
      </c>
      <c r="M126" s="282">
        <v>18652667</v>
      </c>
      <c r="N126" s="670"/>
      <c r="O126" s="670"/>
      <c r="P126" s="670"/>
      <c r="Q126" s="518"/>
      <c r="R126" s="662"/>
      <c r="S126" s="663"/>
      <c r="T126" s="545"/>
      <c r="U126" s="545"/>
      <c r="V126" s="667"/>
      <c r="W126" s="377"/>
    </row>
    <row r="127" spans="1:23" s="375" customFormat="1" ht="35.450000000000003" customHeight="1" x14ac:dyDescent="0.2">
      <c r="A127" s="683">
        <v>13</v>
      </c>
      <c r="B127" s="700" t="s">
        <v>167</v>
      </c>
      <c r="C127" s="694" t="s">
        <v>226</v>
      </c>
      <c r="D127" s="336" t="s">
        <v>220</v>
      </c>
      <c r="E127" s="349">
        <v>100</v>
      </c>
      <c r="F127" s="271">
        <v>45</v>
      </c>
      <c r="G127" s="271">
        <v>45</v>
      </c>
      <c r="H127" s="271">
        <v>45</v>
      </c>
      <c r="I127" s="324">
        <f>+[3]INVERSIÓN!T69</f>
        <v>45</v>
      </c>
      <c r="J127" s="303">
        <v>10</v>
      </c>
      <c r="K127" s="303">
        <v>23.5</v>
      </c>
      <c r="L127" s="277">
        <v>23.5</v>
      </c>
      <c r="M127" s="277">
        <v>23.5</v>
      </c>
      <c r="N127" s="694" t="s">
        <v>123</v>
      </c>
      <c r="O127" s="694" t="s">
        <v>123</v>
      </c>
      <c r="P127" s="694" t="s">
        <v>123</v>
      </c>
      <c r="Q127" s="543" t="s">
        <v>221</v>
      </c>
      <c r="R127" s="658">
        <v>629066</v>
      </c>
      <c r="S127" s="659"/>
      <c r="T127" s="543" t="s">
        <v>228</v>
      </c>
      <c r="U127" s="543" t="s">
        <v>228</v>
      </c>
      <c r="V127" s="665">
        <v>629066</v>
      </c>
      <c r="W127" s="377"/>
    </row>
    <row r="128" spans="1:23" s="375" customFormat="1" ht="35.450000000000003" customHeight="1" x14ac:dyDescent="0.2">
      <c r="A128" s="683"/>
      <c r="B128" s="701"/>
      <c r="C128" s="695"/>
      <c r="D128" s="337" t="s">
        <v>224</v>
      </c>
      <c r="E128" s="350">
        <v>194500000</v>
      </c>
      <c r="F128" s="271">
        <v>69300000</v>
      </c>
      <c r="G128" s="271">
        <v>31500000</v>
      </c>
      <c r="H128" s="271">
        <v>31500000</v>
      </c>
      <c r="I128" s="324">
        <f>+[3]INVERSIÓN!T70</f>
        <v>31500000</v>
      </c>
      <c r="J128" s="281">
        <v>31500000</v>
      </c>
      <c r="K128" s="281">
        <v>31500000</v>
      </c>
      <c r="L128" s="281">
        <v>31500000</v>
      </c>
      <c r="M128" s="281">
        <v>31500000</v>
      </c>
      <c r="N128" s="695"/>
      <c r="O128" s="695"/>
      <c r="P128" s="695"/>
      <c r="Q128" s="544"/>
      <c r="R128" s="660"/>
      <c r="S128" s="661"/>
      <c r="T128" s="544"/>
      <c r="U128" s="544"/>
      <c r="V128" s="666"/>
    </row>
    <row r="129" spans="1:23" s="375" customFormat="1" ht="35.450000000000003" customHeight="1" x14ac:dyDescent="0.2">
      <c r="A129" s="683"/>
      <c r="B129" s="701"/>
      <c r="C129" s="695"/>
      <c r="D129" s="337" t="s">
        <v>36</v>
      </c>
      <c r="E129" s="307"/>
      <c r="F129" s="312"/>
      <c r="G129" s="312"/>
      <c r="H129" s="312"/>
      <c r="I129" s="351"/>
      <c r="J129" s="307"/>
      <c r="K129" s="307"/>
      <c r="L129" s="307"/>
      <c r="M129" s="307"/>
      <c r="N129" s="695"/>
      <c r="O129" s="695"/>
      <c r="P129" s="695"/>
      <c r="Q129" s="544"/>
      <c r="R129" s="660"/>
      <c r="S129" s="661"/>
      <c r="T129" s="544"/>
      <c r="U129" s="544"/>
      <c r="V129" s="666"/>
    </row>
    <row r="130" spans="1:23" s="375" customFormat="1" ht="35.450000000000003" customHeight="1" thickBot="1" x14ac:dyDescent="0.25">
      <c r="A130" s="683"/>
      <c r="B130" s="702"/>
      <c r="C130" s="696"/>
      <c r="D130" s="338" t="s">
        <v>37</v>
      </c>
      <c r="E130" s="313"/>
      <c r="F130" s="274">
        <v>4200000</v>
      </c>
      <c r="G130" s="274">
        <v>4200000</v>
      </c>
      <c r="H130" s="274">
        <v>4200000</v>
      </c>
      <c r="I130" s="332">
        <f>+[3]INVERSIÓN!T72</f>
        <v>4200000</v>
      </c>
      <c r="J130" s="282">
        <v>4200000</v>
      </c>
      <c r="K130" s="282">
        <v>4200000</v>
      </c>
      <c r="L130" s="282">
        <v>4200000</v>
      </c>
      <c r="M130" s="282">
        <v>4200000</v>
      </c>
      <c r="N130" s="696"/>
      <c r="O130" s="696"/>
      <c r="P130" s="696"/>
      <c r="Q130" s="545"/>
      <c r="R130" s="662"/>
      <c r="S130" s="663"/>
      <c r="T130" s="545"/>
      <c r="U130" s="545"/>
      <c r="V130" s="667"/>
      <c r="W130" s="377"/>
    </row>
    <row r="131" spans="1:23" s="375" customFormat="1" ht="35.450000000000003" customHeight="1" x14ac:dyDescent="0.2">
      <c r="A131" s="697">
        <v>11</v>
      </c>
      <c r="B131" s="677" t="s">
        <v>168</v>
      </c>
      <c r="C131" s="680" t="s">
        <v>245</v>
      </c>
      <c r="D131" s="339" t="s">
        <v>220</v>
      </c>
      <c r="E131" s="361"/>
      <c r="F131" s="280"/>
      <c r="G131" s="280"/>
      <c r="H131" s="280"/>
      <c r="I131" s="345">
        <v>7</v>
      </c>
      <c r="J131" s="334"/>
      <c r="K131" s="334"/>
      <c r="L131" s="334"/>
      <c r="M131" s="345">
        <v>7</v>
      </c>
      <c r="N131" s="694" t="s">
        <v>123</v>
      </c>
      <c r="O131" s="694" t="s">
        <v>123</v>
      </c>
      <c r="P131" s="694" t="s">
        <v>123</v>
      </c>
      <c r="Q131" s="543" t="s">
        <v>221</v>
      </c>
      <c r="R131" s="658">
        <v>675471</v>
      </c>
      <c r="S131" s="659"/>
      <c r="T131" s="543" t="s">
        <v>228</v>
      </c>
      <c r="U131" s="543" t="s">
        <v>228</v>
      </c>
      <c r="V131" s="665">
        <v>675471</v>
      </c>
    </row>
    <row r="132" spans="1:23" s="375" customFormat="1" ht="35.450000000000003" customHeight="1" x14ac:dyDescent="0.2">
      <c r="A132" s="698"/>
      <c r="B132" s="678"/>
      <c r="C132" s="681"/>
      <c r="D132" s="340" t="s">
        <v>224</v>
      </c>
      <c r="E132" s="361"/>
      <c r="F132" s="280"/>
      <c r="G132" s="280"/>
      <c r="H132" s="280"/>
      <c r="I132" s="334">
        <v>25526577.272727299</v>
      </c>
      <c r="J132" s="334"/>
      <c r="K132" s="334"/>
      <c r="L132" s="334"/>
      <c r="M132" s="334">
        <v>25526577.272727299</v>
      </c>
      <c r="N132" s="695"/>
      <c r="O132" s="695"/>
      <c r="P132" s="695"/>
      <c r="Q132" s="544"/>
      <c r="R132" s="660"/>
      <c r="S132" s="661"/>
      <c r="T132" s="544"/>
      <c r="U132" s="544"/>
      <c r="V132" s="666"/>
    </row>
    <row r="133" spans="1:23" s="375" customFormat="1" ht="35.450000000000003" customHeight="1" x14ac:dyDescent="0.2">
      <c r="A133" s="698"/>
      <c r="B133" s="678"/>
      <c r="C133" s="681"/>
      <c r="D133" s="340" t="s">
        <v>36</v>
      </c>
      <c r="E133" s="361"/>
      <c r="F133" s="280"/>
      <c r="G133" s="280"/>
      <c r="H133" s="280"/>
      <c r="I133" s="281"/>
      <c r="J133" s="334"/>
      <c r="K133" s="334"/>
      <c r="L133" s="334"/>
      <c r="M133" s="281"/>
      <c r="N133" s="695"/>
      <c r="O133" s="695"/>
      <c r="P133" s="695"/>
      <c r="Q133" s="544"/>
      <c r="R133" s="660"/>
      <c r="S133" s="661"/>
      <c r="T133" s="544"/>
      <c r="U133" s="544"/>
      <c r="V133" s="666"/>
    </row>
    <row r="134" spans="1:23" s="375" customFormat="1" ht="35.450000000000003" customHeight="1" thickBot="1" x14ac:dyDescent="0.25">
      <c r="A134" s="698"/>
      <c r="B134" s="678"/>
      <c r="C134" s="682"/>
      <c r="D134" s="341" t="s">
        <v>37</v>
      </c>
      <c r="E134" s="361"/>
      <c r="F134" s="280"/>
      <c r="G134" s="280"/>
      <c r="H134" s="280"/>
      <c r="I134" s="281">
        <v>0</v>
      </c>
      <c r="J134" s="334"/>
      <c r="K134" s="334"/>
      <c r="L134" s="334"/>
      <c r="M134" s="281">
        <v>0</v>
      </c>
      <c r="N134" s="696"/>
      <c r="O134" s="696"/>
      <c r="P134" s="696"/>
      <c r="Q134" s="545"/>
      <c r="R134" s="662"/>
      <c r="S134" s="663"/>
      <c r="T134" s="545"/>
      <c r="U134" s="545"/>
      <c r="V134" s="667"/>
    </row>
    <row r="135" spans="1:23" s="375" customFormat="1" ht="35.450000000000003" customHeight="1" x14ac:dyDescent="0.2">
      <c r="A135" s="698"/>
      <c r="B135" s="678"/>
      <c r="C135" s="680" t="s">
        <v>246</v>
      </c>
      <c r="D135" s="339" t="s">
        <v>220</v>
      </c>
      <c r="E135" s="361"/>
      <c r="F135" s="280"/>
      <c r="G135" s="280"/>
      <c r="H135" s="280"/>
      <c r="I135" s="345">
        <v>11</v>
      </c>
      <c r="J135" s="334"/>
      <c r="K135" s="334"/>
      <c r="L135" s="334"/>
      <c r="M135" s="345">
        <v>10</v>
      </c>
      <c r="N135" s="694" t="s">
        <v>123</v>
      </c>
      <c r="O135" s="694" t="s">
        <v>123</v>
      </c>
      <c r="P135" s="694" t="s">
        <v>123</v>
      </c>
      <c r="Q135" s="543" t="s">
        <v>221</v>
      </c>
      <c r="R135" s="658">
        <v>137281</v>
      </c>
      <c r="S135" s="659"/>
      <c r="T135" s="543" t="s">
        <v>228</v>
      </c>
      <c r="U135" s="543" t="s">
        <v>228</v>
      </c>
      <c r="V135" s="665">
        <v>137281</v>
      </c>
    </row>
    <row r="136" spans="1:23" s="375" customFormat="1" ht="35.450000000000003" customHeight="1" x14ac:dyDescent="0.2">
      <c r="A136" s="698"/>
      <c r="B136" s="678"/>
      <c r="C136" s="681"/>
      <c r="D136" s="340" t="s">
        <v>224</v>
      </c>
      <c r="E136" s="361"/>
      <c r="F136" s="280"/>
      <c r="G136" s="280"/>
      <c r="H136" s="280"/>
      <c r="I136" s="334">
        <v>42544295.454545498</v>
      </c>
      <c r="J136" s="334"/>
      <c r="K136" s="334"/>
      <c r="L136" s="334"/>
      <c r="M136" s="334">
        <v>42544295.454545498</v>
      </c>
      <c r="N136" s="695"/>
      <c r="O136" s="695"/>
      <c r="P136" s="695"/>
      <c r="Q136" s="544"/>
      <c r="R136" s="660"/>
      <c r="S136" s="661"/>
      <c r="T136" s="544"/>
      <c r="U136" s="544"/>
      <c r="V136" s="666"/>
    </row>
    <row r="137" spans="1:23" s="375" customFormat="1" ht="35.450000000000003" customHeight="1" x14ac:dyDescent="0.2">
      <c r="A137" s="698"/>
      <c r="B137" s="678"/>
      <c r="C137" s="681"/>
      <c r="D137" s="340" t="s">
        <v>36</v>
      </c>
      <c r="E137" s="361"/>
      <c r="F137" s="280"/>
      <c r="G137" s="280"/>
      <c r="H137" s="280"/>
      <c r="I137" s="281"/>
      <c r="J137" s="334"/>
      <c r="K137" s="334"/>
      <c r="L137" s="334"/>
      <c r="M137" s="281"/>
      <c r="N137" s="695"/>
      <c r="O137" s="695"/>
      <c r="P137" s="695"/>
      <c r="Q137" s="544"/>
      <c r="R137" s="660"/>
      <c r="S137" s="661"/>
      <c r="T137" s="544"/>
      <c r="U137" s="544"/>
      <c r="V137" s="666"/>
    </row>
    <row r="138" spans="1:23" s="375" customFormat="1" ht="35.450000000000003" customHeight="1" thickBot="1" x14ac:dyDescent="0.25">
      <c r="A138" s="698"/>
      <c r="B138" s="678"/>
      <c r="C138" s="682"/>
      <c r="D138" s="341" t="s">
        <v>37</v>
      </c>
      <c r="E138" s="361"/>
      <c r="F138" s="280"/>
      <c r="G138" s="280"/>
      <c r="H138" s="280"/>
      <c r="I138" s="281">
        <v>0</v>
      </c>
      <c r="J138" s="334"/>
      <c r="K138" s="334"/>
      <c r="L138" s="334"/>
      <c r="M138" s="281">
        <v>0</v>
      </c>
      <c r="N138" s="696"/>
      <c r="O138" s="696"/>
      <c r="P138" s="696"/>
      <c r="Q138" s="545"/>
      <c r="R138" s="662"/>
      <c r="S138" s="663"/>
      <c r="T138" s="545"/>
      <c r="U138" s="545"/>
      <c r="V138" s="667"/>
    </row>
    <row r="139" spans="1:23" s="375" customFormat="1" ht="35.450000000000003" customHeight="1" x14ac:dyDescent="0.2">
      <c r="A139" s="698"/>
      <c r="B139" s="678"/>
      <c r="C139" s="680" t="s">
        <v>230</v>
      </c>
      <c r="D139" s="339" t="s">
        <v>220</v>
      </c>
      <c r="E139" s="361"/>
      <c r="F139" s="280"/>
      <c r="G139" s="280"/>
      <c r="H139" s="280"/>
      <c r="I139" s="345">
        <v>7</v>
      </c>
      <c r="J139" s="334"/>
      <c r="K139" s="334"/>
      <c r="L139" s="334"/>
      <c r="M139" s="345">
        <v>7</v>
      </c>
      <c r="N139" s="694" t="s">
        <v>123</v>
      </c>
      <c r="O139" s="694" t="s">
        <v>123</v>
      </c>
      <c r="P139" s="694" t="s">
        <v>123</v>
      </c>
      <c r="Q139" s="543" t="s">
        <v>221</v>
      </c>
      <c r="R139" s="658">
        <v>866719</v>
      </c>
      <c r="S139" s="659"/>
      <c r="T139" s="543" t="s">
        <v>228</v>
      </c>
      <c r="U139" s="543" t="s">
        <v>228</v>
      </c>
      <c r="V139" s="665">
        <v>866719</v>
      </c>
    </row>
    <row r="140" spans="1:23" s="375" customFormat="1" ht="35.450000000000003" customHeight="1" x14ac:dyDescent="0.2">
      <c r="A140" s="698"/>
      <c r="B140" s="678"/>
      <c r="C140" s="681"/>
      <c r="D140" s="340" t="s">
        <v>224</v>
      </c>
      <c r="E140" s="361"/>
      <c r="F140" s="280"/>
      <c r="G140" s="280"/>
      <c r="H140" s="280"/>
      <c r="I140" s="334">
        <v>25526577.272727299</v>
      </c>
      <c r="J140" s="334"/>
      <c r="K140" s="334"/>
      <c r="L140" s="334"/>
      <c r="M140" s="334">
        <v>25526577.272727299</v>
      </c>
      <c r="N140" s="695"/>
      <c r="O140" s="695"/>
      <c r="P140" s="695"/>
      <c r="Q140" s="544"/>
      <c r="R140" s="660"/>
      <c r="S140" s="661"/>
      <c r="T140" s="544"/>
      <c r="U140" s="544"/>
      <c r="V140" s="666"/>
    </row>
    <row r="141" spans="1:23" s="375" customFormat="1" ht="35.450000000000003" customHeight="1" x14ac:dyDescent="0.2">
      <c r="A141" s="698"/>
      <c r="B141" s="678"/>
      <c r="C141" s="681"/>
      <c r="D141" s="340" t="s">
        <v>36</v>
      </c>
      <c r="E141" s="361"/>
      <c r="F141" s="280"/>
      <c r="G141" s="280"/>
      <c r="H141" s="280"/>
      <c r="I141" s="281"/>
      <c r="J141" s="334"/>
      <c r="K141" s="334"/>
      <c r="L141" s="334"/>
      <c r="M141" s="281"/>
      <c r="N141" s="695"/>
      <c r="O141" s="695"/>
      <c r="P141" s="695"/>
      <c r="Q141" s="544"/>
      <c r="R141" s="660"/>
      <c r="S141" s="661"/>
      <c r="T141" s="544"/>
      <c r="U141" s="544"/>
      <c r="V141" s="666"/>
    </row>
    <row r="142" spans="1:23" s="375" customFormat="1" ht="35.450000000000003" customHeight="1" thickBot="1" x14ac:dyDescent="0.25">
      <c r="A142" s="698"/>
      <c r="B142" s="678"/>
      <c r="C142" s="682"/>
      <c r="D142" s="341" t="s">
        <v>37</v>
      </c>
      <c r="E142" s="361"/>
      <c r="F142" s="280"/>
      <c r="G142" s="280"/>
      <c r="H142" s="280"/>
      <c r="I142" s="281">
        <v>0</v>
      </c>
      <c r="J142" s="334"/>
      <c r="K142" s="334"/>
      <c r="L142" s="334"/>
      <c r="M142" s="281">
        <v>0</v>
      </c>
      <c r="N142" s="696"/>
      <c r="O142" s="696"/>
      <c r="P142" s="696"/>
      <c r="Q142" s="545"/>
      <c r="R142" s="662"/>
      <c r="S142" s="663"/>
      <c r="T142" s="545"/>
      <c r="U142" s="545"/>
      <c r="V142" s="667"/>
    </row>
    <row r="143" spans="1:23" s="375" customFormat="1" ht="35.450000000000003" customHeight="1" x14ac:dyDescent="0.2">
      <c r="A143" s="698"/>
      <c r="B143" s="678"/>
      <c r="C143" s="680" t="s">
        <v>247</v>
      </c>
      <c r="D143" s="339" t="s">
        <v>220</v>
      </c>
      <c r="E143" s="361"/>
      <c r="F143" s="280"/>
      <c r="G143" s="280"/>
      <c r="H143" s="280"/>
      <c r="I143" s="345">
        <v>11</v>
      </c>
      <c r="J143" s="334"/>
      <c r="K143" s="334"/>
      <c r="L143" s="334"/>
      <c r="M143" s="345">
        <v>11</v>
      </c>
      <c r="N143" s="694" t="s">
        <v>123</v>
      </c>
      <c r="O143" s="694" t="s">
        <v>123</v>
      </c>
      <c r="P143" s="694" t="s">
        <v>123</v>
      </c>
      <c r="Q143" s="543" t="s">
        <v>221</v>
      </c>
      <c r="R143" s="658">
        <v>370976</v>
      </c>
      <c r="S143" s="659"/>
      <c r="T143" s="543" t="s">
        <v>228</v>
      </c>
      <c r="U143" s="543" t="s">
        <v>228</v>
      </c>
      <c r="V143" s="665">
        <v>370976</v>
      </c>
    </row>
    <row r="144" spans="1:23" s="375" customFormat="1" ht="35.450000000000003" customHeight="1" x14ac:dyDescent="0.2">
      <c r="A144" s="698"/>
      <c r="B144" s="678"/>
      <c r="C144" s="681"/>
      <c r="D144" s="340" t="s">
        <v>224</v>
      </c>
      <c r="E144" s="361"/>
      <c r="F144" s="280"/>
      <c r="G144" s="280"/>
      <c r="H144" s="280"/>
      <c r="I144" s="334">
        <v>42544295.454545498</v>
      </c>
      <c r="J144" s="334"/>
      <c r="K144" s="334"/>
      <c r="L144" s="334"/>
      <c r="M144" s="334">
        <v>42544295.454545453</v>
      </c>
      <c r="N144" s="695"/>
      <c r="O144" s="695"/>
      <c r="P144" s="695"/>
      <c r="Q144" s="544"/>
      <c r="R144" s="660"/>
      <c r="S144" s="661"/>
      <c r="T144" s="544"/>
      <c r="U144" s="544"/>
      <c r="V144" s="666"/>
    </row>
    <row r="145" spans="1:22" s="375" customFormat="1" ht="35.450000000000003" customHeight="1" x14ac:dyDescent="0.2">
      <c r="A145" s="698"/>
      <c r="B145" s="678"/>
      <c r="C145" s="681"/>
      <c r="D145" s="340" t="s">
        <v>36</v>
      </c>
      <c r="E145" s="361"/>
      <c r="F145" s="280"/>
      <c r="G145" s="280"/>
      <c r="H145" s="280"/>
      <c r="I145" s="281"/>
      <c r="J145" s="334"/>
      <c r="K145" s="334"/>
      <c r="L145" s="334"/>
      <c r="M145" s="281"/>
      <c r="N145" s="695"/>
      <c r="O145" s="695"/>
      <c r="P145" s="695"/>
      <c r="Q145" s="544"/>
      <c r="R145" s="660"/>
      <c r="S145" s="661"/>
      <c r="T145" s="544"/>
      <c r="U145" s="544"/>
      <c r="V145" s="666"/>
    </row>
    <row r="146" spans="1:22" s="375" customFormat="1" ht="35.450000000000003" customHeight="1" thickBot="1" x14ac:dyDescent="0.25">
      <c r="A146" s="698"/>
      <c r="B146" s="678"/>
      <c r="C146" s="682"/>
      <c r="D146" s="341" t="s">
        <v>37</v>
      </c>
      <c r="E146" s="361"/>
      <c r="F146" s="280"/>
      <c r="G146" s="280"/>
      <c r="H146" s="280"/>
      <c r="I146" s="281">
        <v>0</v>
      </c>
      <c r="J146" s="334"/>
      <c r="K146" s="334"/>
      <c r="L146" s="334"/>
      <c r="M146" s="281">
        <v>0</v>
      </c>
      <c r="N146" s="696"/>
      <c r="O146" s="696"/>
      <c r="P146" s="696"/>
      <c r="Q146" s="545"/>
      <c r="R146" s="662"/>
      <c r="S146" s="663"/>
      <c r="T146" s="545"/>
      <c r="U146" s="545"/>
      <c r="V146" s="667"/>
    </row>
    <row r="147" spans="1:22" s="375" customFormat="1" ht="35.450000000000003" customHeight="1" x14ac:dyDescent="0.2">
      <c r="A147" s="698"/>
      <c r="B147" s="678"/>
      <c r="C147" s="680" t="s">
        <v>248</v>
      </c>
      <c r="D147" s="339" t="s">
        <v>220</v>
      </c>
      <c r="E147" s="361"/>
      <c r="F147" s="280"/>
      <c r="G147" s="280"/>
      <c r="H147" s="280"/>
      <c r="I147" s="345">
        <v>2</v>
      </c>
      <c r="J147" s="334"/>
      <c r="K147" s="334"/>
      <c r="L147" s="334"/>
      <c r="M147" s="345">
        <v>2</v>
      </c>
      <c r="N147" s="694" t="s">
        <v>123</v>
      </c>
      <c r="O147" s="694" t="s">
        <v>123</v>
      </c>
      <c r="P147" s="694" t="s">
        <v>123</v>
      </c>
      <c r="Q147" s="543" t="s">
        <v>221</v>
      </c>
      <c r="R147" s="658">
        <v>1054850</v>
      </c>
      <c r="S147" s="659"/>
      <c r="T147" s="543" t="s">
        <v>228</v>
      </c>
      <c r="U147" s="543" t="s">
        <v>228</v>
      </c>
      <c r="V147" s="665">
        <v>1054850</v>
      </c>
    </row>
    <row r="148" spans="1:22" s="375" customFormat="1" ht="35.450000000000003" customHeight="1" x14ac:dyDescent="0.2">
      <c r="A148" s="698"/>
      <c r="B148" s="678"/>
      <c r="C148" s="681"/>
      <c r="D148" s="340" t="s">
        <v>224</v>
      </c>
      <c r="E148" s="361"/>
      <c r="F148" s="280"/>
      <c r="G148" s="280"/>
      <c r="H148" s="280"/>
      <c r="I148" s="334">
        <v>8508859.0909090899</v>
      </c>
      <c r="J148" s="334"/>
      <c r="K148" s="334"/>
      <c r="L148" s="334"/>
      <c r="M148" s="334">
        <v>8508859.0909090918</v>
      </c>
      <c r="N148" s="695"/>
      <c r="O148" s="695"/>
      <c r="P148" s="695"/>
      <c r="Q148" s="544"/>
      <c r="R148" s="660"/>
      <c r="S148" s="661"/>
      <c r="T148" s="544"/>
      <c r="U148" s="544"/>
      <c r="V148" s="666"/>
    </row>
    <row r="149" spans="1:22" s="375" customFormat="1" ht="35.450000000000003" customHeight="1" x14ac:dyDescent="0.2">
      <c r="A149" s="698"/>
      <c r="B149" s="678"/>
      <c r="C149" s="681"/>
      <c r="D149" s="340" t="s">
        <v>36</v>
      </c>
      <c r="E149" s="361"/>
      <c r="F149" s="280"/>
      <c r="G149" s="280"/>
      <c r="H149" s="280"/>
      <c r="I149" s="281"/>
      <c r="J149" s="334"/>
      <c r="K149" s="334"/>
      <c r="L149" s="334"/>
      <c r="M149" s="281"/>
      <c r="N149" s="695"/>
      <c r="O149" s="695"/>
      <c r="P149" s="695"/>
      <c r="Q149" s="544"/>
      <c r="R149" s="660"/>
      <c r="S149" s="661"/>
      <c r="T149" s="544"/>
      <c r="U149" s="544"/>
      <c r="V149" s="666"/>
    </row>
    <row r="150" spans="1:22" s="375" customFormat="1" ht="35.450000000000003" customHeight="1" thickBot="1" x14ac:dyDescent="0.25">
      <c r="A150" s="698"/>
      <c r="B150" s="678"/>
      <c r="C150" s="682"/>
      <c r="D150" s="341" t="s">
        <v>37</v>
      </c>
      <c r="E150" s="361"/>
      <c r="F150" s="280"/>
      <c r="G150" s="280"/>
      <c r="H150" s="280"/>
      <c r="I150" s="281">
        <v>0</v>
      </c>
      <c r="J150" s="334"/>
      <c r="K150" s="334"/>
      <c r="L150" s="334"/>
      <c r="M150" s="281">
        <v>0</v>
      </c>
      <c r="N150" s="696"/>
      <c r="O150" s="696"/>
      <c r="P150" s="696"/>
      <c r="Q150" s="545"/>
      <c r="R150" s="662"/>
      <c r="S150" s="663"/>
      <c r="T150" s="545"/>
      <c r="U150" s="545"/>
      <c r="V150" s="667"/>
    </row>
    <row r="151" spans="1:22" s="375" customFormat="1" ht="35.450000000000003" customHeight="1" x14ac:dyDescent="0.2">
      <c r="A151" s="698"/>
      <c r="B151" s="678"/>
      <c r="C151" s="680" t="s">
        <v>249</v>
      </c>
      <c r="D151" s="339" t="s">
        <v>220</v>
      </c>
      <c r="E151" s="361"/>
      <c r="F151" s="280"/>
      <c r="G151" s="280"/>
      <c r="H151" s="280"/>
      <c r="I151" s="345">
        <v>2</v>
      </c>
      <c r="J151" s="334"/>
      <c r="K151" s="334"/>
      <c r="L151" s="334"/>
      <c r="M151" s="345">
        <v>2</v>
      </c>
      <c r="N151" s="694" t="s">
        <v>123</v>
      </c>
      <c r="O151" s="694" t="s">
        <v>123</v>
      </c>
      <c r="P151" s="694" t="s">
        <v>123</v>
      </c>
      <c r="Q151" s="543" t="s">
        <v>221</v>
      </c>
      <c r="R151" s="658">
        <v>98637</v>
      </c>
      <c r="S151" s="659"/>
      <c r="T151" s="543" t="s">
        <v>228</v>
      </c>
      <c r="U151" s="543" t="s">
        <v>228</v>
      </c>
      <c r="V151" s="665">
        <v>98637</v>
      </c>
    </row>
    <row r="152" spans="1:22" s="375" customFormat="1" ht="35.450000000000003" customHeight="1" x14ac:dyDescent="0.2">
      <c r="A152" s="698"/>
      <c r="B152" s="678"/>
      <c r="C152" s="681"/>
      <c r="D152" s="340" t="s">
        <v>224</v>
      </c>
      <c r="E152" s="361"/>
      <c r="F152" s="280"/>
      <c r="G152" s="280"/>
      <c r="H152" s="280"/>
      <c r="I152" s="334">
        <v>8508859.0909090899</v>
      </c>
      <c r="J152" s="334"/>
      <c r="K152" s="334"/>
      <c r="L152" s="334"/>
      <c r="M152" s="334">
        <v>8508859.0909090918</v>
      </c>
      <c r="N152" s="695"/>
      <c r="O152" s="695"/>
      <c r="P152" s="695"/>
      <c r="Q152" s="544"/>
      <c r="R152" s="660"/>
      <c r="S152" s="661"/>
      <c r="T152" s="544"/>
      <c r="U152" s="544"/>
      <c r="V152" s="666"/>
    </row>
    <row r="153" spans="1:22" s="375" customFormat="1" ht="35.450000000000003" customHeight="1" x14ac:dyDescent="0.2">
      <c r="A153" s="698"/>
      <c r="B153" s="678"/>
      <c r="C153" s="681"/>
      <c r="D153" s="340" t="s">
        <v>36</v>
      </c>
      <c r="E153" s="361"/>
      <c r="F153" s="280"/>
      <c r="G153" s="280"/>
      <c r="H153" s="280"/>
      <c r="I153" s="281"/>
      <c r="J153" s="334"/>
      <c r="K153" s="334"/>
      <c r="L153" s="334"/>
      <c r="M153" s="281"/>
      <c r="N153" s="695"/>
      <c r="O153" s="695"/>
      <c r="P153" s="695"/>
      <c r="Q153" s="544"/>
      <c r="R153" s="660"/>
      <c r="S153" s="661"/>
      <c r="T153" s="544"/>
      <c r="U153" s="544"/>
      <c r="V153" s="666"/>
    </row>
    <row r="154" spans="1:22" s="375" customFormat="1" ht="35.450000000000003" customHeight="1" thickBot="1" x14ac:dyDescent="0.25">
      <c r="A154" s="698"/>
      <c r="B154" s="678"/>
      <c r="C154" s="682"/>
      <c r="D154" s="341" t="s">
        <v>37</v>
      </c>
      <c r="E154" s="361"/>
      <c r="F154" s="280"/>
      <c r="G154" s="280"/>
      <c r="H154" s="280"/>
      <c r="I154" s="281">
        <v>0</v>
      </c>
      <c r="J154" s="334"/>
      <c r="K154" s="334"/>
      <c r="L154" s="334"/>
      <c r="M154" s="281">
        <v>0</v>
      </c>
      <c r="N154" s="696"/>
      <c r="O154" s="696"/>
      <c r="P154" s="696"/>
      <c r="Q154" s="545"/>
      <c r="R154" s="662"/>
      <c r="S154" s="663"/>
      <c r="T154" s="545"/>
      <c r="U154" s="545"/>
      <c r="V154" s="667"/>
    </row>
    <row r="155" spans="1:22" s="375" customFormat="1" ht="35.450000000000003" customHeight="1" x14ac:dyDescent="0.2">
      <c r="A155" s="698"/>
      <c r="B155" s="678"/>
      <c r="C155" s="680" t="s">
        <v>250</v>
      </c>
      <c r="D155" s="339" t="s">
        <v>220</v>
      </c>
      <c r="E155" s="361"/>
      <c r="F155" s="280"/>
      <c r="G155" s="280"/>
      <c r="H155" s="280"/>
      <c r="I155" s="345">
        <v>2</v>
      </c>
      <c r="J155" s="334"/>
      <c r="K155" s="334"/>
      <c r="L155" s="334"/>
      <c r="M155" s="345">
        <v>2</v>
      </c>
      <c r="N155" s="694" t="s">
        <v>123</v>
      </c>
      <c r="O155" s="694" t="s">
        <v>123</v>
      </c>
      <c r="P155" s="694" t="s">
        <v>123</v>
      </c>
      <c r="Q155" s="543" t="s">
        <v>221</v>
      </c>
      <c r="R155" s="658">
        <v>258154</v>
      </c>
      <c r="S155" s="659"/>
      <c r="T155" s="543" t="s">
        <v>228</v>
      </c>
      <c r="U155" s="543" t="s">
        <v>228</v>
      </c>
      <c r="V155" s="665">
        <v>258154</v>
      </c>
    </row>
    <row r="156" spans="1:22" s="375" customFormat="1" ht="35.450000000000003" customHeight="1" x14ac:dyDescent="0.2">
      <c r="A156" s="698"/>
      <c r="B156" s="678"/>
      <c r="C156" s="681"/>
      <c r="D156" s="340" t="s">
        <v>224</v>
      </c>
      <c r="E156" s="361"/>
      <c r="F156" s="280"/>
      <c r="G156" s="280"/>
      <c r="H156" s="280"/>
      <c r="I156" s="334">
        <v>8508859.0909090899</v>
      </c>
      <c r="J156" s="334"/>
      <c r="K156" s="334"/>
      <c r="L156" s="334"/>
      <c r="M156" s="334">
        <v>8508859.0909090918</v>
      </c>
      <c r="N156" s="695"/>
      <c r="O156" s="695"/>
      <c r="P156" s="695"/>
      <c r="Q156" s="544"/>
      <c r="R156" s="660"/>
      <c r="S156" s="661"/>
      <c r="T156" s="544"/>
      <c r="U156" s="544"/>
      <c r="V156" s="666"/>
    </row>
    <row r="157" spans="1:22" s="375" customFormat="1" ht="35.450000000000003" customHeight="1" x14ac:dyDescent="0.2">
      <c r="A157" s="698"/>
      <c r="B157" s="678"/>
      <c r="C157" s="681"/>
      <c r="D157" s="340" t="s">
        <v>36</v>
      </c>
      <c r="E157" s="361"/>
      <c r="F157" s="280"/>
      <c r="G157" s="280"/>
      <c r="H157" s="280"/>
      <c r="I157" s="281"/>
      <c r="J157" s="334"/>
      <c r="K157" s="334"/>
      <c r="L157" s="334"/>
      <c r="M157" s="281"/>
      <c r="N157" s="695"/>
      <c r="O157" s="695"/>
      <c r="P157" s="695"/>
      <c r="Q157" s="544"/>
      <c r="R157" s="660"/>
      <c r="S157" s="661"/>
      <c r="T157" s="544"/>
      <c r="U157" s="544"/>
      <c r="V157" s="666"/>
    </row>
    <row r="158" spans="1:22" s="375" customFormat="1" ht="35.450000000000003" customHeight="1" thickBot="1" x14ac:dyDescent="0.25">
      <c r="A158" s="698"/>
      <c r="B158" s="678"/>
      <c r="C158" s="682"/>
      <c r="D158" s="341" t="s">
        <v>37</v>
      </c>
      <c r="E158" s="361"/>
      <c r="F158" s="280"/>
      <c r="G158" s="280"/>
      <c r="H158" s="280"/>
      <c r="I158" s="281">
        <v>0</v>
      </c>
      <c r="J158" s="334"/>
      <c r="K158" s="334"/>
      <c r="L158" s="334"/>
      <c r="M158" s="281">
        <v>0</v>
      </c>
      <c r="N158" s="696"/>
      <c r="O158" s="696"/>
      <c r="P158" s="696"/>
      <c r="Q158" s="545"/>
      <c r="R158" s="662"/>
      <c r="S158" s="663"/>
      <c r="T158" s="545"/>
      <c r="U158" s="545"/>
      <c r="V158" s="667"/>
    </row>
    <row r="159" spans="1:22" s="375" customFormat="1" ht="35.450000000000003" customHeight="1" x14ac:dyDescent="0.2">
      <c r="A159" s="698"/>
      <c r="B159" s="678"/>
      <c r="C159" s="680" t="s">
        <v>252</v>
      </c>
      <c r="D159" s="339" t="s">
        <v>220</v>
      </c>
      <c r="E159" s="361"/>
      <c r="F159" s="280"/>
      <c r="G159" s="280"/>
      <c r="H159" s="280"/>
      <c r="I159" s="345">
        <v>5</v>
      </c>
      <c r="J159" s="334"/>
      <c r="K159" s="334"/>
      <c r="L159" s="334"/>
      <c r="M159" s="345">
        <v>5</v>
      </c>
      <c r="N159" s="694" t="s">
        <v>123</v>
      </c>
      <c r="O159" s="694" t="s">
        <v>123</v>
      </c>
      <c r="P159" s="694" t="s">
        <v>123</v>
      </c>
      <c r="Q159" s="543" t="s">
        <v>221</v>
      </c>
      <c r="R159" s="658">
        <v>376060</v>
      </c>
      <c r="S159" s="659"/>
      <c r="T159" s="543" t="s">
        <v>228</v>
      </c>
      <c r="U159" s="543" t="s">
        <v>228</v>
      </c>
      <c r="V159" s="665">
        <v>376060</v>
      </c>
    </row>
    <row r="160" spans="1:22" s="375" customFormat="1" ht="35.450000000000003" customHeight="1" x14ac:dyDescent="0.2">
      <c r="A160" s="698"/>
      <c r="B160" s="678"/>
      <c r="C160" s="681"/>
      <c r="D160" s="340" t="s">
        <v>224</v>
      </c>
      <c r="E160" s="361"/>
      <c r="F160" s="280"/>
      <c r="G160" s="280"/>
      <c r="H160" s="280"/>
      <c r="I160" s="334">
        <v>17017718.181818198</v>
      </c>
      <c r="J160" s="334"/>
      <c r="K160" s="334"/>
      <c r="L160" s="334"/>
      <c r="M160" s="334">
        <v>17017718.181818184</v>
      </c>
      <c r="N160" s="695"/>
      <c r="O160" s="695"/>
      <c r="P160" s="695"/>
      <c r="Q160" s="544"/>
      <c r="R160" s="660"/>
      <c r="S160" s="661"/>
      <c r="T160" s="544"/>
      <c r="U160" s="544"/>
      <c r="V160" s="666"/>
    </row>
    <row r="161" spans="1:22" s="375" customFormat="1" ht="35.450000000000003" customHeight="1" x14ac:dyDescent="0.2">
      <c r="A161" s="698"/>
      <c r="B161" s="678"/>
      <c r="C161" s="681"/>
      <c r="D161" s="340" t="s">
        <v>36</v>
      </c>
      <c r="E161" s="361"/>
      <c r="F161" s="280"/>
      <c r="G161" s="280"/>
      <c r="H161" s="280"/>
      <c r="I161" s="281"/>
      <c r="J161" s="334"/>
      <c r="K161" s="334"/>
      <c r="L161" s="334"/>
      <c r="M161" s="281"/>
      <c r="N161" s="695"/>
      <c r="O161" s="695"/>
      <c r="P161" s="695"/>
      <c r="Q161" s="544"/>
      <c r="R161" s="660"/>
      <c r="S161" s="661"/>
      <c r="T161" s="544"/>
      <c r="U161" s="544"/>
      <c r="V161" s="666"/>
    </row>
    <row r="162" spans="1:22" s="375" customFormat="1" ht="35.450000000000003" customHeight="1" thickBot="1" x14ac:dyDescent="0.25">
      <c r="A162" s="698"/>
      <c r="B162" s="678"/>
      <c r="C162" s="682"/>
      <c r="D162" s="341" t="s">
        <v>37</v>
      </c>
      <c r="E162" s="361"/>
      <c r="F162" s="280"/>
      <c r="G162" s="280"/>
      <c r="H162" s="280"/>
      <c r="I162" s="281">
        <v>0</v>
      </c>
      <c r="J162" s="334"/>
      <c r="K162" s="334"/>
      <c r="L162" s="334"/>
      <c r="M162" s="281">
        <v>0</v>
      </c>
      <c r="N162" s="696"/>
      <c r="O162" s="696"/>
      <c r="P162" s="696"/>
      <c r="Q162" s="545"/>
      <c r="R162" s="662"/>
      <c r="S162" s="663"/>
      <c r="T162" s="545"/>
      <c r="U162" s="545"/>
      <c r="V162" s="667"/>
    </row>
    <row r="163" spans="1:22" s="375" customFormat="1" ht="35.450000000000003" customHeight="1" x14ac:dyDescent="0.2">
      <c r="A163" s="698"/>
      <c r="B163" s="678"/>
      <c r="C163" s="680" t="s">
        <v>253</v>
      </c>
      <c r="D163" s="339" t="s">
        <v>220</v>
      </c>
      <c r="E163" s="361"/>
      <c r="F163" s="280"/>
      <c r="G163" s="280"/>
      <c r="H163" s="280"/>
      <c r="I163" s="345">
        <v>5</v>
      </c>
      <c r="J163" s="334"/>
      <c r="K163" s="334"/>
      <c r="L163" s="334"/>
      <c r="M163" s="345">
        <v>5</v>
      </c>
      <c r="N163" s="694" t="s">
        <v>123</v>
      </c>
      <c r="O163" s="694" t="s">
        <v>123</v>
      </c>
      <c r="P163" s="694" t="s">
        <v>123</v>
      </c>
      <c r="Q163" s="543" t="s">
        <v>221</v>
      </c>
      <c r="R163" s="658">
        <v>407416</v>
      </c>
      <c r="S163" s="659"/>
      <c r="T163" s="543" t="s">
        <v>228</v>
      </c>
      <c r="U163" s="543" t="s">
        <v>228</v>
      </c>
      <c r="V163" s="665">
        <v>407416</v>
      </c>
    </row>
    <row r="164" spans="1:22" s="375" customFormat="1" ht="35.450000000000003" customHeight="1" x14ac:dyDescent="0.2">
      <c r="A164" s="698"/>
      <c r="B164" s="678"/>
      <c r="C164" s="681"/>
      <c r="D164" s="340" t="s">
        <v>224</v>
      </c>
      <c r="E164" s="361"/>
      <c r="F164" s="280"/>
      <c r="G164" s="280"/>
      <c r="H164" s="280"/>
      <c r="I164" s="334">
        <v>17017718.181818198</v>
      </c>
      <c r="J164" s="334"/>
      <c r="K164" s="334"/>
      <c r="L164" s="334"/>
      <c r="M164" s="334">
        <v>17017718.181818184</v>
      </c>
      <c r="N164" s="695"/>
      <c r="O164" s="695"/>
      <c r="P164" s="695"/>
      <c r="Q164" s="544"/>
      <c r="R164" s="660"/>
      <c r="S164" s="661"/>
      <c r="T164" s="544"/>
      <c r="U164" s="544"/>
      <c r="V164" s="666"/>
    </row>
    <row r="165" spans="1:22" s="375" customFormat="1" ht="35.450000000000003" customHeight="1" x14ac:dyDescent="0.2">
      <c r="A165" s="698"/>
      <c r="B165" s="678"/>
      <c r="C165" s="681"/>
      <c r="D165" s="340" t="s">
        <v>36</v>
      </c>
      <c r="E165" s="361"/>
      <c r="F165" s="280"/>
      <c r="G165" s="280"/>
      <c r="H165" s="280"/>
      <c r="I165" s="281"/>
      <c r="J165" s="334"/>
      <c r="K165" s="334"/>
      <c r="L165" s="334"/>
      <c r="M165" s="281"/>
      <c r="N165" s="695"/>
      <c r="O165" s="695"/>
      <c r="P165" s="695"/>
      <c r="Q165" s="544"/>
      <c r="R165" s="660"/>
      <c r="S165" s="661"/>
      <c r="T165" s="544"/>
      <c r="U165" s="544"/>
      <c r="V165" s="666"/>
    </row>
    <row r="166" spans="1:22" s="375" customFormat="1" ht="35.450000000000003" customHeight="1" thickBot="1" x14ac:dyDescent="0.25">
      <c r="A166" s="698"/>
      <c r="B166" s="678"/>
      <c r="C166" s="682"/>
      <c r="D166" s="341" t="s">
        <v>37</v>
      </c>
      <c r="E166" s="361"/>
      <c r="F166" s="280"/>
      <c r="G166" s="280"/>
      <c r="H166" s="280"/>
      <c r="I166" s="281">
        <v>0</v>
      </c>
      <c r="J166" s="334"/>
      <c r="K166" s="334"/>
      <c r="L166" s="334"/>
      <c r="M166" s="281">
        <v>0</v>
      </c>
      <c r="N166" s="696"/>
      <c r="O166" s="696"/>
      <c r="P166" s="696"/>
      <c r="Q166" s="545"/>
      <c r="R166" s="662"/>
      <c r="S166" s="663"/>
      <c r="T166" s="545"/>
      <c r="U166" s="545"/>
      <c r="V166" s="667"/>
    </row>
    <row r="167" spans="1:22" s="375" customFormat="1" ht="35.450000000000003" customHeight="1" x14ac:dyDescent="0.2">
      <c r="A167" s="698"/>
      <c r="B167" s="678"/>
      <c r="C167" s="680" t="s">
        <v>254</v>
      </c>
      <c r="D167" s="339" t="s">
        <v>220</v>
      </c>
      <c r="E167" s="361"/>
      <c r="F167" s="280"/>
      <c r="G167" s="280"/>
      <c r="H167" s="280"/>
      <c r="I167" s="345">
        <v>14</v>
      </c>
      <c r="J167" s="334"/>
      <c r="K167" s="334"/>
      <c r="L167" s="334"/>
      <c r="M167" s="345">
        <v>14</v>
      </c>
      <c r="N167" s="694" t="s">
        <v>123</v>
      </c>
      <c r="O167" s="694" t="s">
        <v>123</v>
      </c>
      <c r="P167" s="694" t="s">
        <v>123</v>
      </c>
      <c r="Q167" s="543" t="s">
        <v>221</v>
      </c>
      <c r="R167" s="658">
        <v>109974</v>
      </c>
      <c r="S167" s="659"/>
      <c r="T167" s="543" t="s">
        <v>228</v>
      </c>
      <c r="U167" s="543" t="s">
        <v>228</v>
      </c>
      <c r="V167" s="665">
        <v>109974</v>
      </c>
    </row>
    <row r="168" spans="1:22" s="375" customFormat="1" ht="35.450000000000003" customHeight="1" x14ac:dyDescent="0.2">
      <c r="A168" s="698"/>
      <c r="B168" s="678"/>
      <c r="C168" s="681"/>
      <c r="D168" s="340" t="s">
        <v>224</v>
      </c>
      <c r="E168" s="361"/>
      <c r="F168" s="280"/>
      <c r="G168" s="280"/>
      <c r="H168" s="280"/>
      <c r="I168" s="334">
        <v>51053154.545454502</v>
      </c>
      <c r="J168" s="334"/>
      <c r="K168" s="334"/>
      <c r="L168" s="334"/>
      <c r="M168" s="334">
        <v>51053154.545454547</v>
      </c>
      <c r="N168" s="695"/>
      <c r="O168" s="695"/>
      <c r="P168" s="695"/>
      <c r="Q168" s="544"/>
      <c r="R168" s="660"/>
      <c r="S168" s="661"/>
      <c r="T168" s="544"/>
      <c r="U168" s="544"/>
      <c r="V168" s="666"/>
    </row>
    <row r="169" spans="1:22" s="375" customFormat="1" ht="35.450000000000003" customHeight="1" x14ac:dyDescent="0.2">
      <c r="A169" s="698"/>
      <c r="B169" s="678"/>
      <c r="C169" s="681"/>
      <c r="D169" s="340" t="s">
        <v>36</v>
      </c>
      <c r="E169" s="361"/>
      <c r="F169" s="280"/>
      <c r="G169" s="280"/>
      <c r="H169" s="280"/>
      <c r="I169" s="281"/>
      <c r="J169" s="334"/>
      <c r="K169" s="334"/>
      <c r="L169" s="334"/>
      <c r="M169" s="281"/>
      <c r="N169" s="695"/>
      <c r="O169" s="695"/>
      <c r="P169" s="695"/>
      <c r="Q169" s="544"/>
      <c r="R169" s="660"/>
      <c r="S169" s="661"/>
      <c r="T169" s="544"/>
      <c r="U169" s="544"/>
      <c r="V169" s="666"/>
    </row>
    <row r="170" spans="1:22" s="375" customFormat="1" ht="35.450000000000003" customHeight="1" thickBot="1" x14ac:dyDescent="0.25">
      <c r="A170" s="698"/>
      <c r="B170" s="678"/>
      <c r="C170" s="682"/>
      <c r="D170" s="341" t="s">
        <v>37</v>
      </c>
      <c r="E170" s="361"/>
      <c r="F170" s="280"/>
      <c r="G170" s="280"/>
      <c r="H170" s="280"/>
      <c r="I170" s="281">
        <v>0</v>
      </c>
      <c r="J170" s="334"/>
      <c r="K170" s="334"/>
      <c r="L170" s="334"/>
      <c r="M170" s="281">
        <v>0</v>
      </c>
      <c r="N170" s="696"/>
      <c r="O170" s="696"/>
      <c r="P170" s="696"/>
      <c r="Q170" s="545"/>
      <c r="R170" s="662"/>
      <c r="S170" s="663"/>
      <c r="T170" s="545"/>
      <c r="U170" s="545"/>
      <c r="V170" s="667"/>
    </row>
    <row r="171" spans="1:22" s="375" customFormat="1" ht="35.450000000000003" customHeight="1" x14ac:dyDescent="0.2">
      <c r="A171" s="698"/>
      <c r="B171" s="678"/>
      <c r="C171" s="680" t="s">
        <v>255</v>
      </c>
      <c r="D171" s="339" t="s">
        <v>220</v>
      </c>
      <c r="E171" s="361"/>
      <c r="F171" s="280"/>
      <c r="G171" s="280"/>
      <c r="H171" s="280"/>
      <c r="I171" s="345">
        <v>7</v>
      </c>
      <c r="J171" s="334"/>
      <c r="K171" s="334"/>
      <c r="L171" s="334"/>
      <c r="M171" s="345">
        <v>7</v>
      </c>
      <c r="N171" s="694" t="s">
        <v>123</v>
      </c>
      <c r="O171" s="694" t="s">
        <v>123</v>
      </c>
      <c r="P171" s="694" t="s">
        <v>123</v>
      </c>
      <c r="Q171" s="543" t="s">
        <v>221</v>
      </c>
      <c r="R171" s="658">
        <v>1146985</v>
      </c>
      <c r="S171" s="659"/>
      <c r="T171" s="543" t="s">
        <v>228</v>
      </c>
      <c r="U171" s="543" t="s">
        <v>228</v>
      </c>
      <c r="V171" s="665">
        <v>1146985</v>
      </c>
    </row>
    <row r="172" spans="1:22" s="375" customFormat="1" ht="35.450000000000003" customHeight="1" x14ac:dyDescent="0.2">
      <c r="A172" s="698"/>
      <c r="B172" s="678"/>
      <c r="C172" s="681"/>
      <c r="D172" s="340" t="s">
        <v>224</v>
      </c>
      <c r="E172" s="361"/>
      <c r="F172" s="280"/>
      <c r="G172" s="280"/>
      <c r="H172" s="280"/>
      <c r="I172" s="334">
        <v>25526577.272727299</v>
      </c>
      <c r="J172" s="334"/>
      <c r="K172" s="334"/>
      <c r="L172" s="334"/>
      <c r="M172" s="334">
        <v>25526577.272727273</v>
      </c>
      <c r="N172" s="695"/>
      <c r="O172" s="695"/>
      <c r="P172" s="695"/>
      <c r="Q172" s="544"/>
      <c r="R172" s="660"/>
      <c r="S172" s="661"/>
      <c r="T172" s="544"/>
      <c r="U172" s="544"/>
      <c r="V172" s="666"/>
    </row>
    <row r="173" spans="1:22" s="375" customFormat="1" ht="35.450000000000003" customHeight="1" x14ac:dyDescent="0.2">
      <c r="A173" s="698"/>
      <c r="B173" s="678"/>
      <c r="C173" s="681"/>
      <c r="D173" s="340" t="s">
        <v>36</v>
      </c>
      <c r="E173" s="361"/>
      <c r="F173" s="280"/>
      <c r="G173" s="280"/>
      <c r="H173" s="280"/>
      <c r="I173" s="281"/>
      <c r="J173" s="334"/>
      <c r="K173" s="334"/>
      <c r="L173" s="334"/>
      <c r="M173" s="281"/>
      <c r="N173" s="695"/>
      <c r="O173" s="695"/>
      <c r="P173" s="695"/>
      <c r="Q173" s="544"/>
      <c r="R173" s="660"/>
      <c r="S173" s="661"/>
      <c r="T173" s="544"/>
      <c r="U173" s="544"/>
      <c r="V173" s="666"/>
    </row>
    <row r="174" spans="1:22" s="375" customFormat="1" ht="35.450000000000003" customHeight="1" thickBot="1" x14ac:dyDescent="0.25">
      <c r="A174" s="698"/>
      <c r="B174" s="678"/>
      <c r="C174" s="682"/>
      <c r="D174" s="341" t="s">
        <v>37</v>
      </c>
      <c r="E174" s="361"/>
      <c r="F174" s="280"/>
      <c r="G174" s="280"/>
      <c r="H174" s="280"/>
      <c r="I174" s="281">
        <v>0</v>
      </c>
      <c r="J174" s="334"/>
      <c r="K174" s="334"/>
      <c r="L174" s="334"/>
      <c r="M174" s="281">
        <v>0</v>
      </c>
      <c r="N174" s="696"/>
      <c r="O174" s="696"/>
      <c r="P174" s="696"/>
      <c r="Q174" s="545"/>
      <c r="R174" s="662"/>
      <c r="S174" s="663"/>
      <c r="T174" s="545"/>
      <c r="U174" s="545"/>
      <c r="V174" s="667"/>
    </row>
    <row r="175" spans="1:22" s="375" customFormat="1" ht="35.450000000000003" customHeight="1" x14ac:dyDescent="0.2">
      <c r="A175" s="698"/>
      <c r="B175" s="678"/>
      <c r="C175" s="680" t="s">
        <v>256</v>
      </c>
      <c r="D175" s="339" t="s">
        <v>220</v>
      </c>
      <c r="E175" s="361"/>
      <c r="F175" s="280"/>
      <c r="G175" s="280"/>
      <c r="H175" s="280"/>
      <c r="I175" s="345">
        <v>9</v>
      </c>
      <c r="J175" s="334"/>
      <c r="K175" s="334"/>
      <c r="L175" s="334"/>
      <c r="M175" s="345">
        <v>9</v>
      </c>
      <c r="N175" s="694" t="s">
        <v>123</v>
      </c>
      <c r="O175" s="694" t="s">
        <v>123</v>
      </c>
      <c r="P175" s="694" t="s">
        <v>123</v>
      </c>
      <c r="Q175" s="543" t="s">
        <v>221</v>
      </c>
      <c r="R175" s="658">
        <v>489526</v>
      </c>
      <c r="S175" s="659"/>
      <c r="T175" s="543" t="s">
        <v>228</v>
      </c>
      <c r="U175" s="543" t="s">
        <v>228</v>
      </c>
      <c r="V175" s="665">
        <v>489526</v>
      </c>
    </row>
    <row r="176" spans="1:22" s="375" customFormat="1" ht="35.450000000000003" customHeight="1" x14ac:dyDescent="0.2">
      <c r="A176" s="698"/>
      <c r="B176" s="678"/>
      <c r="C176" s="681"/>
      <c r="D176" s="340" t="s">
        <v>224</v>
      </c>
      <c r="E176" s="361"/>
      <c r="F176" s="280"/>
      <c r="G176" s="280"/>
      <c r="H176" s="280"/>
      <c r="I176" s="334">
        <v>34035436.363636397</v>
      </c>
      <c r="J176" s="334"/>
      <c r="K176" s="334"/>
      <c r="L176" s="334"/>
      <c r="M176" s="345">
        <v>34035436.363636367</v>
      </c>
      <c r="N176" s="695"/>
      <c r="O176" s="695"/>
      <c r="P176" s="695"/>
      <c r="Q176" s="544"/>
      <c r="R176" s="660"/>
      <c r="S176" s="661"/>
      <c r="T176" s="544"/>
      <c r="U176" s="544"/>
      <c r="V176" s="666"/>
    </row>
    <row r="177" spans="1:23" s="375" customFormat="1" ht="35.450000000000003" customHeight="1" x14ac:dyDescent="0.2">
      <c r="A177" s="698"/>
      <c r="B177" s="678"/>
      <c r="C177" s="681"/>
      <c r="D177" s="340" t="s">
        <v>36</v>
      </c>
      <c r="E177" s="361"/>
      <c r="F177" s="280"/>
      <c r="G177" s="280"/>
      <c r="H177" s="280"/>
      <c r="I177" s="281"/>
      <c r="J177" s="334"/>
      <c r="K177" s="334"/>
      <c r="L177" s="334"/>
      <c r="M177" s="345"/>
      <c r="N177" s="695"/>
      <c r="O177" s="695"/>
      <c r="P177" s="695"/>
      <c r="Q177" s="544"/>
      <c r="R177" s="660"/>
      <c r="S177" s="661"/>
      <c r="T177" s="544"/>
      <c r="U177" s="544"/>
      <c r="V177" s="666"/>
    </row>
    <row r="178" spans="1:23" s="375" customFormat="1" ht="35.450000000000003" customHeight="1" thickBot="1" x14ac:dyDescent="0.25">
      <c r="A178" s="698"/>
      <c r="B178" s="678"/>
      <c r="C178" s="682"/>
      <c r="D178" s="341" t="s">
        <v>37</v>
      </c>
      <c r="E178" s="361"/>
      <c r="F178" s="280"/>
      <c r="G178" s="280"/>
      <c r="H178" s="280"/>
      <c r="I178" s="281">
        <v>0</v>
      </c>
      <c r="J178" s="334"/>
      <c r="K178" s="334"/>
      <c r="L178" s="334"/>
      <c r="M178" s="345">
        <v>0</v>
      </c>
      <c r="N178" s="696"/>
      <c r="O178" s="696"/>
      <c r="P178" s="696"/>
      <c r="Q178" s="545"/>
      <c r="R178" s="662"/>
      <c r="S178" s="663"/>
      <c r="T178" s="545"/>
      <c r="U178" s="545"/>
      <c r="V178" s="667"/>
    </row>
    <row r="179" spans="1:23" s="375" customFormat="1" ht="35.450000000000003" customHeight="1" x14ac:dyDescent="0.2">
      <c r="A179" s="698"/>
      <c r="B179" s="678"/>
      <c r="C179" s="680" t="s">
        <v>259</v>
      </c>
      <c r="D179" s="339" t="s">
        <v>220</v>
      </c>
      <c r="E179" s="361"/>
      <c r="F179" s="280"/>
      <c r="G179" s="280"/>
      <c r="H179" s="280"/>
      <c r="I179" s="345">
        <v>9</v>
      </c>
      <c r="J179" s="334"/>
      <c r="K179" s="334"/>
      <c r="L179" s="334"/>
      <c r="M179" s="345">
        <v>9</v>
      </c>
      <c r="N179" s="694" t="s">
        <v>123</v>
      </c>
      <c r="O179" s="694" t="s">
        <v>123</v>
      </c>
      <c r="P179" s="694" t="s">
        <v>123</v>
      </c>
      <c r="Q179" s="543" t="s">
        <v>221</v>
      </c>
      <c r="R179" s="658">
        <v>427090</v>
      </c>
      <c r="S179" s="659"/>
      <c r="T179" s="543" t="s">
        <v>228</v>
      </c>
      <c r="U179" s="543" t="s">
        <v>228</v>
      </c>
      <c r="V179" s="665">
        <v>427090</v>
      </c>
    </row>
    <row r="180" spans="1:23" s="375" customFormat="1" ht="35.450000000000003" customHeight="1" x14ac:dyDescent="0.2">
      <c r="A180" s="698"/>
      <c r="B180" s="678"/>
      <c r="C180" s="681"/>
      <c r="D180" s="340" t="s">
        <v>224</v>
      </c>
      <c r="E180" s="361"/>
      <c r="F180" s="280"/>
      <c r="G180" s="280"/>
      <c r="H180" s="280"/>
      <c r="I180" s="345">
        <v>34035436.363636397</v>
      </c>
      <c r="J180" s="334"/>
      <c r="K180" s="334"/>
      <c r="L180" s="334"/>
      <c r="M180" s="334">
        <v>34035436.363636397</v>
      </c>
      <c r="N180" s="695"/>
      <c r="O180" s="695"/>
      <c r="P180" s="695"/>
      <c r="Q180" s="544"/>
      <c r="R180" s="660"/>
      <c r="S180" s="661"/>
      <c r="T180" s="544"/>
      <c r="U180" s="544"/>
      <c r="V180" s="666"/>
    </row>
    <row r="181" spans="1:23" s="375" customFormat="1" ht="35.450000000000003" customHeight="1" x14ac:dyDescent="0.2">
      <c r="A181" s="698"/>
      <c r="B181" s="678"/>
      <c r="C181" s="681"/>
      <c r="D181" s="340" t="s">
        <v>36</v>
      </c>
      <c r="E181" s="361"/>
      <c r="F181" s="280"/>
      <c r="G181" s="280"/>
      <c r="H181" s="280"/>
      <c r="I181" s="345"/>
      <c r="J181" s="334"/>
      <c r="K181" s="334"/>
      <c r="L181" s="334"/>
      <c r="M181" s="281"/>
      <c r="N181" s="695"/>
      <c r="O181" s="695"/>
      <c r="P181" s="695"/>
      <c r="Q181" s="544"/>
      <c r="R181" s="660"/>
      <c r="S181" s="661"/>
      <c r="T181" s="544"/>
      <c r="U181" s="544"/>
      <c r="V181" s="666"/>
    </row>
    <row r="182" spans="1:23" s="375" customFormat="1" ht="35.450000000000003" customHeight="1" thickBot="1" x14ac:dyDescent="0.25">
      <c r="A182" s="698"/>
      <c r="B182" s="678"/>
      <c r="C182" s="682"/>
      <c r="D182" s="341" t="s">
        <v>37</v>
      </c>
      <c r="E182" s="361"/>
      <c r="F182" s="280"/>
      <c r="G182" s="280"/>
      <c r="H182" s="280"/>
      <c r="I182" s="345">
        <v>0</v>
      </c>
      <c r="J182" s="334"/>
      <c r="K182" s="334"/>
      <c r="L182" s="334"/>
      <c r="M182" s="282">
        <v>0</v>
      </c>
      <c r="N182" s="696"/>
      <c r="O182" s="696"/>
      <c r="P182" s="696"/>
      <c r="Q182" s="545"/>
      <c r="R182" s="662"/>
      <c r="S182" s="663"/>
      <c r="T182" s="545"/>
      <c r="U182" s="545"/>
      <c r="V182" s="667"/>
    </row>
    <row r="183" spans="1:23" s="375" customFormat="1" ht="35.450000000000003" customHeight="1" x14ac:dyDescent="0.2">
      <c r="A183" s="698"/>
      <c r="B183" s="678"/>
      <c r="C183" s="680" t="s">
        <v>260</v>
      </c>
      <c r="D183" s="339" t="s">
        <v>220</v>
      </c>
      <c r="E183" s="361"/>
      <c r="F183" s="280"/>
      <c r="G183" s="280"/>
      <c r="H183" s="280"/>
      <c r="I183" s="345">
        <v>9</v>
      </c>
      <c r="J183" s="334"/>
      <c r="K183" s="334"/>
      <c r="L183" s="334"/>
      <c r="M183" s="345">
        <v>9</v>
      </c>
      <c r="N183" s="691" t="s">
        <v>123</v>
      </c>
      <c r="O183" s="691" t="s">
        <v>123</v>
      </c>
      <c r="P183" s="691" t="s">
        <v>123</v>
      </c>
      <c r="Q183" s="517" t="s">
        <v>221</v>
      </c>
      <c r="R183" s="658">
        <v>851299</v>
      </c>
      <c r="S183" s="659"/>
      <c r="T183" s="543" t="s">
        <v>222</v>
      </c>
      <c r="U183" s="543" t="s">
        <v>223</v>
      </c>
      <c r="V183" s="665">
        <f>R183</f>
        <v>851299</v>
      </c>
    </row>
    <row r="184" spans="1:23" s="375" customFormat="1" ht="35.450000000000003" customHeight="1" x14ac:dyDescent="0.2">
      <c r="A184" s="698"/>
      <c r="B184" s="678"/>
      <c r="C184" s="681"/>
      <c r="D184" s="340" t="s">
        <v>224</v>
      </c>
      <c r="E184" s="361"/>
      <c r="F184" s="280"/>
      <c r="G184" s="280"/>
      <c r="H184" s="280"/>
      <c r="I184" s="334">
        <v>34035436.363636397</v>
      </c>
      <c r="J184" s="334"/>
      <c r="K184" s="334"/>
      <c r="L184" s="334"/>
      <c r="M184" s="281">
        <v>34035436.363636367</v>
      </c>
      <c r="N184" s="692"/>
      <c r="O184" s="692"/>
      <c r="P184" s="692"/>
      <c r="Q184" s="436"/>
      <c r="R184" s="660"/>
      <c r="S184" s="661"/>
      <c r="T184" s="544"/>
      <c r="U184" s="544"/>
      <c r="V184" s="666"/>
    </row>
    <row r="185" spans="1:23" s="375" customFormat="1" ht="35.450000000000003" customHeight="1" x14ac:dyDescent="0.2">
      <c r="A185" s="698"/>
      <c r="B185" s="678"/>
      <c r="C185" s="681"/>
      <c r="D185" s="340" t="s">
        <v>36</v>
      </c>
      <c r="E185" s="361"/>
      <c r="F185" s="280"/>
      <c r="G185" s="280"/>
      <c r="H185" s="280"/>
      <c r="I185" s="281"/>
      <c r="J185" s="334"/>
      <c r="K185" s="334"/>
      <c r="L185" s="334"/>
      <c r="M185" s="307"/>
      <c r="N185" s="692"/>
      <c r="O185" s="692"/>
      <c r="P185" s="692"/>
      <c r="Q185" s="436"/>
      <c r="R185" s="660"/>
      <c r="S185" s="661"/>
      <c r="T185" s="544"/>
      <c r="U185" s="544"/>
      <c r="V185" s="666"/>
    </row>
    <row r="186" spans="1:23" s="375" customFormat="1" ht="35.450000000000003" customHeight="1" thickBot="1" x14ac:dyDescent="0.25">
      <c r="A186" s="698"/>
      <c r="B186" s="678"/>
      <c r="C186" s="682"/>
      <c r="D186" s="341" t="s">
        <v>37</v>
      </c>
      <c r="E186" s="361"/>
      <c r="F186" s="274"/>
      <c r="G186" s="274"/>
      <c r="H186" s="274"/>
      <c r="I186" s="282">
        <v>0</v>
      </c>
      <c r="J186" s="334"/>
      <c r="K186" s="334"/>
      <c r="L186" s="334"/>
      <c r="M186" s="282">
        <v>0</v>
      </c>
      <c r="N186" s="693"/>
      <c r="O186" s="693"/>
      <c r="P186" s="693"/>
      <c r="Q186" s="518"/>
      <c r="R186" s="662"/>
      <c r="S186" s="663"/>
      <c r="T186" s="545"/>
      <c r="U186" s="545"/>
      <c r="V186" s="667"/>
    </row>
    <row r="187" spans="1:23" s="375" customFormat="1" ht="35.450000000000003" customHeight="1" x14ac:dyDescent="0.2">
      <c r="A187" s="698"/>
      <c r="B187" s="678"/>
      <c r="C187" s="680" t="s">
        <v>226</v>
      </c>
      <c r="D187" s="339" t="s">
        <v>220</v>
      </c>
      <c r="E187" s="349">
        <v>100</v>
      </c>
      <c r="F187" s="342">
        <v>1</v>
      </c>
      <c r="G187" s="342">
        <v>1</v>
      </c>
      <c r="H187" s="342">
        <v>1</v>
      </c>
      <c r="I187" s="345">
        <f>I183+I179+I175+I171+I167+I163+I159+I155+I151+I147+I143+I139+I135+I131</f>
        <v>100</v>
      </c>
      <c r="J187" s="343">
        <v>1</v>
      </c>
      <c r="K187" s="343">
        <v>1</v>
      </c>
      <c r="L187" s="343">
        <v>1</v>
      </c>
      <c r="M187" s="278">
        <v>1</v>
      </c>
      <c r="N187" s="688" t="s">
        <v>123</v>
      </c>
      <c r="O187" s="688" t="s">
        <v>123</v>
      </c>
      <c r="P187" s="688" t="s">
        <v>123</v>
      </c>
      <c r="Q187" s="543" t="s">
        <v>221</v>
      </c>
      <c r="R187" s="658">
        <v>7541356</v>
      </c>
      <c r="S187" s="659"/>
      <c r="T187" s="543" t="s">
        <v>222</v>
      </c>
      <c r="U187" s="543" t="s">
        <v>223</v>
      </c>
      <c r="V187" s="665">
        <v>7541356</v>
      </c>
    </row>
    <row r="188" spans="1:23" s="375" customFormat="1" ht="35.450000000000003" customHeight="1" x14ac:dyDescent="0.2">
      <c r="A188" s="698"/>
      <c r="B188" s="678"/>
      <c r="C188" s="681"/>
      <c r="D188" s="340" t="s">
        <v>224</v>
      </c>
      <c r="E188" s="350">
        <f>+[2]INVERSIÓN!H76</f>
        <v>1987697000</v>
      </c>
      <c r="F188" s="271">
        <v>370469000</v>
      </c>
      <c r="G188" s="271">
        <v>391864000</v>
      </c>
      <c r="H188" s="271">
        <v>691864000</v>
      </c>
      <c r="I188" s="334">
        <v>331130200</v>
      </c>
      <c r="J188" s="344">
        <v>206530000</v>
      </c>
      <c r="K188" s="344">
        <v>206530000</v>
      </c>
      <c r="L188" s="344">
        <v>296330000</v>
      </c>
      <c r="M188" s="281">
        <v>-1.3783574104309082E-7</v>
      </c>
      <c r="N188" s="689"/>
      <c r="O188" s="689"/>
      <c r="P188" s="689"/>
      <c r="Q188" s="544"/>
      <c r="R188" s="660"/>
      <c r="S188" s="661"/>
      <c r="T188" s="544"/>
      <c r="U188" s="544"/>
      <c r="V188" s="666"/>
    </row>
    <row r="189" spans="1:23" s="375" customFormat="1" ht="35.450000000000003" customHeight="1" x14ac:dyDescent="0.2">
      <c r="A189" s="698"/>
      <c r="B189" s="678"/>
      <c r="C189" s="681"/>
      <c r="D189" s="340" t="s">
        <v>36</v>
      </c>
      <c r="E189" s="307"/>
      <c r="F189" s="312"/>
      <c r="G189" s="312"/>
      <c r="H189" s="312"/>
      <c r="I189" s="362"/>
      <c r="J189" s="317"/>
      <c r="K189" s="317"/>
      <c r="L189" s="317"/>
      <c r="M189" s="307"/>
      <c r="N189" s="689"/>
      <c r="O189" s="689"/>
      <c r="P189" s="689"/>
      <c r="Q189" s="544"/>
      <c r="R189" s="660"/>
      <c r="S189" s="661"/>
      <c r="T189" s="544"/>
      <c r="U189" s="544"/>
      <c r="V189" s="666"/>
      <c r="W189" s="378"/>
    </row>
    <row r="190" spans="1:23" s="375" customFormat="1" ht="35.450000000000003" customHeight="1" thickBot="1" x14ac:dyDescent="0.25">
      <c r="A190" s="699"/>
      <c r="B190" s="679"/>
      <c r="C190" s="682"/>
      <c r="D190" s="341" t="s">
        <v>37</v>
      </c>
      <c r="E190" s="313"/>
      <c r="F190" s="305">
        <v>64379002</v>
      </c>
      <c r="G190" s="305">
        <v>64379002</v>
      </c>
      <c r="H190" s="305">
        <v>64379002</v>
      </c>
      <c r="I190" s="282">
        <v>64379002</v>
      </c>
      <c r="J190" s="282">
        <v>50471000</v>
      </c>
      <c r="K190" s="282">
        <v>62485335</v>
      </c>
      <c r="L190" s="282">
        <v>64379002</v>
      </c>
      <c r="M190" s="282">
        <v>64379002</v>
      </c>
      <c r="N190" s="690"/>
      <c r="O190" s="690"/>
      <c r="P190" s="690"/>
      <c r="Q190" s="545"/>
      <c r="R190" s="662"/>
      <c r="S190" s="663"/>
      <c r="T190" s="545"/>
      <c r="U190" s="545"/>
      <c r="V190" s="667"/>
    </row>
    <row r="191" spans="1:23" s="375" customFormat="1" ht="35.450000000000003" hidden="1" customHeight="1" x14ac:dyDescent="0.25">
      <c r="A191" s="376"/>
      <c r="B191" s="677" t="s">
        <v>29</v>
      </c>
      <c r="C191" s="680" t="s">
        <v>29</v>
      </c>
      <c r="D191" s="339" t="s">
        <v>220</v>
      </c>
      <c r="E191" s="361"/>
      <c r="F191" s="304"/>
      <c r="G191" s="304"/>
      <c r="H191" s="304"/>
      <c r="I191" s="281">
        <f>I183+I179+I175+I171+I167+I163+I159+I155+I151+I147+I143+I139+I135+I131</f>
        <v>100</v>
      </c>
      <c r="J191" s="334"/>
      <c r="K191" s="334"/>
      <c r="L191" s="334"/>
      <c r="M191" s="334"/>
      <c r="N191" s="363"/>
      <c r="O191" s="363"/>
      <c r="P191" s="364"/>
      <c r="Q191" s="270"/>
      <c r="R191" s="363"/>
      <c r="S191" s="363"/>
      <c r="T191" s="364"/>
      <c r="U191" s="270"/>
      <c r="V191" s="270"/>
    </row>
    <row r="192" spans="1:23" s="375" customFormat="1" ht="35.450000000000003" hidden="1" customHeight="1" x14ac:dyDescent="0.25">
      <c r="A192" s="376"/>
      <c r="B192" s="678"/>
      <c r="C192" s="681"/>
      <c r="D192" s="340" t="s">
        <v>224</v>
      </c>
      <c r="E192" s="361"/>
      <c r="F192" s="304"/>
      <c r="G192" s="304"/>
      <c r="H192" s="304"/>
      <c r="I192" s="281">
        <f>I188:I188+I184+I180+I176+I172+I168+I164+I160+I156+I152+I148+I144+I140+I136+I132</f>
        <v>705520000.00000024</v>
      </c>
      <c r="J192" s="334"/>
      <c r="K192" s="334"/>
      <c r="L192" s="334"/>
      <c r="M192" s="334"/>
      <c r="N192" s="365"/>
      <c r="O192" s="365"/>
      <c r="P192" s="366"/>
      <c r="Q192" s="365"/>
      <c r="R192" s="365"/>
      <c r="S192" s="365"/>
      <c r="T192" s="366"/>
      <c r="U192" s="365"/>
      <c r="V192" s="365"/>
    </row>
    <row r="193" spans="1:79" s="375" customFormat="1" ht="35.450000000000003" hidden="1" customHeight="1" x14ac:dyDescent="0.25">
      <c r="A193" s="376"/>
      <c r="B193" s="678"/>
      <c r="C193" s="681"/>
      <c r="D193" s="340" t="s">
        <v>36</v>
      </c>
      <c r="E193" s="361"/>
      <c r="F193" s="304"/>
      <c r="G193" s="304"/>
      <c r="H193" s="304"/>
      <c r="I193" s="281"/>
      <c r="J193" s="334" t="e">
        <f>I192-#REF!</f>
        <v>#REF!</v>
      </c>
      <c r="K193" s="334"/>
      <c r="L193" s="334"/>
      <c r="M193" s="334"/>
      <c r="N193" s="284"/>
      <c r="O193" s="284"/>
      <c r="P193" s="1"/>
      <c r="Q193" s="367"/>
      <c r="R193" s="367"/>
      <c r="S193" s="367"/>
      <c r="T193" s="1"/>
      <c r="U193" s="1"/>
      <c r="V193" s="368"/>
    </row>
    <row r="194" spans="1:79" s="375" customFormat="1" ht="35.450000000000003" hidden="1" customHeight="1" thickBot="1" x14ac:dyDescent="0.3">
      <c r="A194" s="376"/>
      <c r="B194" s="679"/>
      <c r="C194" s="682"/>
      <c r="D194" s="341" t="s">
        <v>37</v>
      </c>
      <c r="E194" s="361"/>
      <c r="F194" s="305"/>
      <c r="G194" s="305"/>
      <c r="H194" s="305"/>
      <c r="I194" s="282"/>
      <c r="J194" s="334"/>
      <c r="K194" s="334"/>
      <c r="L194" s="334"/>
      <c r="M194" s="334"/>
      <c r="N194" s="284"/>
      <c r="O194" s="284"/>
      <c r="P194" s="287"/>
      <c r="Q194" s="287"/>
      <c r="R194" s="287"/>
      <c r="S194" s="287"/>
      <c r="T194" s="664" t="s">
        <v>41</v>
      </c>
      <c r="U194" s="664"/>
      <c r="V194" s="664"/>
    </row>
    <row r="195" spans="1:79" s="375" customFormat="1" ht="35.450000000000003" customHeight="1" x14ac:dyDescent="0.25">
      <c r="A195" s="683">
        <v>12</v>
      </c>
      <c r="B195" s="685" t="s">
        <v>170</v>
      </c>
      <c r="C195" s="688" t="s">
        <v>231</v>
      </c>
      <c r="D195" s="270" t="s">
        <v>220</v>
      </c>
      <c r="E195" s="349">
        <v>4</v>
      </c>
      <c r="F195" s="271">
        <v>2</v>
      </c>
      <c r="G195" s="271">
        <v>2</v>
      </c>
      <c r="H195" s="271">
        <v>2</v>
      </c>
      <c r="I195" s="324">
        <f>+[3]INVERSIÓN!T81</f>
        <v>2</v>
      </c>
      <c r="J195" s="278">
        <v>1.25</v>
      </c>
      <c r="K195" s="278">
        <v>1.51</v>
      </c>
      <c r="L195" s="278">
        <v>1.78</v>
      </c>
      <c r="M195" s="347">
        <v>2</v>
      </c>
      <c r="N195" s="284"/>
      <c r="O195" s="284"/>
      <c r="P195" s="287"/>
      <c r="Q195" s="287"/>
      <c r="R195" s="287"/>
      <c r="S195" s="287"/>
      <c r="T195" s="284"/>
      <c r="U195" s="284"/>
      <c r="V195" s="368"/>
    </row>
    <row r="196" spans="1:79" s="375" customFormat="1" ht="35.450000000000003" customHeight="1" x14ac:dyDescent="0.25">
      <c r="A196" s="683"/>
      <c r="B196" s="686"/>
      <c r="C196" s="689"/>
      <c r="D196" s="306" t="s">
        <v>224</v>
      </c>
      <c r="E196" s="350">
        <v>646142667</v>
      </c>
      <c r="F196" s="271">
        <v>169160000</v>
      </c>
      <c r="G196" s="271">
        <v>169160000</v>
      </c>
      <c r="H196" s="271">
        <v>169160000</v>
      </c>
      <c r="I196" s="324">
        <f>+[3]INVERSIÓN!T82</f>
        <v>169046667</v>
      </c>
      <c r="J196" s="281">
        <v>166780000</v>
      </c>
      <c r="K196" s="281">
        <v>166780000</v>
      </c>
      <c r="L196" s="281">
        <v>166780000</v>
      </c>
      <c r="M196" s="281">
        <v>169046667</v>
      </c>
      <c r="N196" s="1"/>
      <c r="O196" s="1"/>
      <c r="P196" s="287"/>
      <c r="Q196" s="287"/>
      <c r="R196" s="287"/>
      <c r="S196" s="287"/>
      <c r="T196" s="1"/>
      <c r="U196" s="1"/>
      <c r="V196" s="368"/>
    </row>
    <row r="197" spans="1:79" s="375" customFormat="1" ht="35.450000000000003" customHeight="1" x14ac:dyDescent="0.25">
      <c r="A197" s="683"/>
      <c r="B197" s="686"/>
      <c r="C197" s="689"/>
      <c r="D197" s="306" t="s">
        <v>36</v>
      </c>
      <c r="E197" s="307"/>
      <c r="F197" s="312"/>
      <c r="G197" s="312"/>
      <c r="H197" s="312"/>
      <c r="I197" s="351"/>
      <c r="J197" s="319"/>
      <c r="K197" s="319"/>
      <c r="L197" s="319"/>
      <c r="M197" s="307"/>
      <c r="N197" s="1"/>
      <c r="O197" s="1"/>
      <c r="P197" s="287"/>
      <c r="Q197" s="287"/>
      <c r="R197" s="287"/>
      <c r="S197" s="287"/>
      <c r="T197" s="1"/>
      <c r="U197" s="1"/>
      <c r="V197" s="368"/>
    </row>
    <row r="198" spans="1:79" s="375" customFormat="1" ht="35.450000000000003" customHeight="1" thickBot="1" x14ac:dyDescent="0.3">
      <c r="A198" s="684"/>
      <c r="B198" s="687"/>
      <c r="C198" s="690"/>
      <c r="D198" s="273" t="s">
        <v>37</v>
      </c>
      <c r="E198" s="313"/>
      <c r="F198" s="274">
        <v>14624667</v>
      </c>
      <c r="G198" s="274">
        <v>14624667</v>
      </c>
      <c r="H198" s="274">
        <v>14624667</v>
      </c>
      <c r="I198" s="325">
        <f>+[3]INVERSIÓN!T84</f>
        <v>14624667</v>
      </c>
      <c r="J198" s="282">
        <v>14542334</v>
      </c>
      <c r="K198" s="282">
        <v>14624667</v>
      </c>
      <c r="L198" s="282">
        <v>14624667</v>
      </c>
      <c r="M198" s="282">
        <v>14624667</v>
      </c>
      <c r="N198" s="1"/>
      <c r="O198" s="1"/>
      <c r="P198" s="287"/>
      <c r="Q198" s="287"/>
      <c r="R198" s="287"/>
      <c r="S198" s="287"/>
      <c r="T198" s="1"/>
      <c r="U198" s="1"/>
      <c r="V198" s="368"/>
    </row>
    <row r="199" spans="1:79" s="375" customFormat="1" ht="35.450000000000003" customHeight="1" x14ac:dyDescent="0.25">
      <c r="A199" s="671" t="s">
        <v>38</v>
      </c>
      <c r="B199" s="672"/>
      <c r="C199" s="673"/>
      <c r="D199" s="270" t="s">
        <v>39</v>
      </c>
      <c r="E199" s="369">
        <v>16226383869</v>
      </c>
      <c r="F199" s="369">
        <v>3960814000</v>
      </c>
      <c r="G199" s="369">
        <v>3960814000</v>
      </c>
      <c r="H199" s="369">
        <v>3960814000</v>
      </c>
      <c r="I199" s="370" t="e">
        <f>+I196+I124+I40+I36+I32+I28+I24+I20+I16+I12+I8+I128+#REF!+I184+I176+I172+I168+I164+I160+I156+I152+I148+I144+I140+I136+I132+#REF!+I112+I108+I104+I100+I96+I92+I88+I84+I80+I76+I72+I68+I64+I60+I56+I52+I48+I44</f>
        <v>#REF!</v>
      </c>
      <c r="J199" s="346">
        <v>2141105000</v>
      </c>
      <c r="K199" s="346">
        <v>2231000000</v>
      </c>
      <c r="L199" s="346">
        <v>2868295000</v>
      </c>
      <c r="M199" s="370">
        <v>3413238720.0000005</v>
      </c>
      <c r="N199" s="1"/>
      <c r="O199" s="1"/>
      <c r="P199" s="1"/>
      <c r="Q199" s="1"/>
      <c r="R199" s="1"/>
      <c r="S199" s="1"/>
      <c r="T199" s="1"/>
      <c r="U199" s="1"/>
      <c r="V199" s="368"/>
    </row>
    <row r="200" spans="1:79" s="375" customFormat="1" ht="35.450000000000003" customHeight="1" thickBot="1" x14ac:dyDescent="0.3">
      <c r="A200" s="674"/>
      <c r="B200" s="675"/>
      <c r="C200" s="676"/>
      <c r="D200" s="371" t="s">
        <v>40</v>
      </c>
      <c r="E200" s="372">
        <v>706940675</v>
      </c>
      <c r="F200" s="373">
        <v>648636342</v>
      </c>
      <c r="G200" s="373">
        <v>704690009</v>
      </c>
      <c r="H200" s="373">
        <v>704690009</v>
      </c>
      <c r="I200" s="374">
        <f>+I198+I126+I42+I38+I34+I30+I26+I22+I18+I14+I10+I130+I190+I118</f>
        <v>704690009</v>
      </c>
      <c r="J200" s="282">
        <v>395392887</v>
      </c>
      <c r="K200" s="282">
        <v>509763159</v>
      </c>
      <c r="L200" s="282">
        <v>618199324</v>
      </c>
      <c r="M200" s="374">
        <v>704690009</v>
      </c>
      <c r="N200" s="1"/>
      <c r="O200" s="1"/>
      <c r="P200" s="1"/>
      <c r="Q200" s="1"/>
      <c r="R200" s="1"/>
      <c r="S200" s="1"/>
      <c r="T200" s="1"/>
      <c r="U200" s="1"/>
      <c r="V200" s="368"/>
    </row>
    <row r="201" spans="1:79" ht="15" x14ac:dyDescent="0.25">
      <c r="A201"/>
      <c r="B201"/>
      <c r="C201"/>
      <c r="D201" s="283"/>
      <c r="E201" s="283"/>
      <c r="F201" s="283"/>
      <c r="G201" s="283"/>
      <c r="H201" s="283"/>
      <c r="I201" s="283"/>
      <c r="J201" s="284"/>
      <c r="K201" s="284"/>
      <c r="L201" s="284"/>
      <c r="M201" s="284"/>
      <c r="N201"/>
      <c r="O201"/>
      <c r="P201"/>
      <c r="Q201"/>
      <c r="R201"/>
      <c r="S201"/>
      <c r="T201"/>
      <c r="U201"/>
      <c r="V201" s="268"/>
      <c r="W201" s="309"/>
      <c r="X201" s="309"/>
      <c r="Y201" s="309"/>
      <c r="Z201" s="309"/>
      <c r="AA201" s="309"/>
      <c r="AB201" s="309"/>
      <c r="AC201" s="309"/>
      <c r="AD201" s="309"/>
      <c r="AE201" s="309"/>
      <c r="AF201" s="309"/>
      <c r="AG201" s="309"/>
      <c r="AH201" s="309"/>
      <c r="AI201" s="309"/>
      <c r="AJ201" s="309"/>
      <c r="AK201" s="309"/>
      <c r="AL201" s="309"/>
      <c r="AM201" s="309"/>
      <c r="AN201" s="309"/>
      <c r="AO201" s="309"/>
      <c r="AP201" s="309"/>
      <c r="AQ201" s="309"/>
      <c r="AR201" s="309"/>
      <c r="AS201" s="309"/>
      <c r="AT201" s="309"/>
      <c r="AU201" s="309"/>
      <c r="AV201" s="309"/>
      <c r="AW201" s="309"/>
      <c r="AX201" s="309"/>
      <c r="AY201" s="309"/>
      <c r="AZ201" s="309"/>
      <c r="BA201" s="309"/>
      <c r="BB201" s="309"/>
      <c r="BC201" s="309"/>
      <c r="BD201" s="309"/>
      <c r="BE201" s="309"/>
      <c r="BF201" s="309"/>
      <c r="BG201" s="309"/>
      <c r="BH201" s="309"/>
      <c r="BI201" s="309"/>
      <c r="BJ201" s="309"/>
      <c r="BK201" s="309"/>
      <c r="BL201" s="309"/>
      <c r="BM201" s="309"/>
      <c r="BN201" s="309"/>
      <c r="BO201" s="309"/>
      <c r="BP201" s="309"/>
      <c r="BQ201" s="309"/>
      <c r="BR201" s="309"/>
      <c r="BS201" s="309"/>
      <c r="BT201" s="309"/>
      <c r="BU201" s="309"/>
      <c r="BV201" s="309"/>
      <c r="BW201" s="309"/>
      <c r="BX201" s="309"/>
      <c r="BY201" s="309"/>
      <c r="BZ201" s="309"/>
      <c r="CA201" s="309"/>
    </row>
    <row r="202" spans="1:79" ht="15" x14ac:dyDescent="0.25">
      <c r="A202"/>
      <c r="B202"/>
      <c r="C202"/>
      <c r="D202" s="283"/>
      <c r="E202" s="283"/>
      <c r="F202" s="283"/>
      <c r="G202" s="283"/>
      <c r="H202" s="283"/>
      <c r="I202" s="285"/>
      <c r="J202" s="284"/>
      <c r="K202" s="284"/>
      <c r="L202" s="284"/>
      <c r="M202" s="284"/>
      <c r="W202" s="309"/>
      <c r="X202" s="309"/>
      <c r="Y202" s="309"/>
      <c r="Z202" s="309"/>
      <c r="AA202" s="309"/>
      <c r="AB202" s="309"/>
      <c r="AC202" s="309"/>
      <c r="AD202" s="309"/>
      <c r="AE202" s="309"/>
      <c r="AF202" s="309"/>
      <c r="AG202" s="309"/>
      <c r="AH202" s="309"/>
      <c r="AI202" s="309"/>
      <c r="AJ202" s="309"/>
      <c r="AK202" s="309"/>
      <c r="AL202" s="309"/>
      <c r="AM202" s="309"/>
      <c r="AN202" s="309"/>
      <c r="AO202" s="309"/>
      <c r="AP202" s="309"/>
      <c r="AQ202" s="309"/>
      <c r="AR202" s="309"/>
      <c r="AS202" s="309"/>
      <c r="AT202" s="309"/>
      <c r="AU202" s="309"/>
      <c r="AV202" s="309"/>
      <c r="AW202" s="309"/>
      <c r="AX202" s="309"/>
      <c r="AY202" s="309"/>
      <c r="AZ202" s="309"/>
      <c r="BA202" s="309"/>
      <c r="BB202" s="309"/>
      <c r="BC202" s="309"/>
      <c r="BD202" s="309"/>
      <c r="BE202" s="309"/>
      <c r="BF202" s="309"/>
      <c r="BG202" s="309"/>
      <c r="BH202" s="309"/>
      <c r="BI202" s="309"/>
      <c r="BJ202" s="309"/>
      <c r="BK202" s="309"/>
      <c r="BL202" s="309"/>
      <c r="BM202" s="309"/>
      <c r="BN202" s="309"/>
      <c r="BO202" s="309"/>
      <c r="BP202" s="309"/>
      <c r="BQ202" s="309"/>
      <c r="BR202" s="309"/>
      <c r="BS202" s="309"/>
      <c r="BT202" s="309"/>
      <c r="BU202" s="309"/>
      <c r="BV202" s="309"/>
      <c r="BW202" s="309"/>
      <c r="BX202" s="309"/>
      <c r="BY202" s="309"/>
      <c r="BZ202" s="309"/>
      <c r="CA202" s="309"/>
    </row>
    <row r="203" spans="1:79" ht="15" x14ac:dyDescent="0.25">
      <c r="A203"/>
      <c r="B203"/>
      <c r="C203"/>
      <c r="D203" s="283"/>
      <c r="E203" s="283"/>
      <c r="F203" s="283"/>
      <c r="G203" s="283"/>
      <c r="H203" s="283"/>
      <c r="I203" s="283"/>
      <c r="J203" s="286"/>
      <c r="K203" s="284"/>
      <c r="L203" s="284"/>
      <c r="M203" s="284"/>
      <c r="W203" s="309"/>
      <c r="X203" s="309"/>
      <c r="Y203" s="309"/>
      <c r="Z203" s="309"/>
      <c r="AA203" s="309"/>
      <c r="AB203" s="309"/>
      <c r="AC203" s="309"/>
      <c r="AD203" s="309"/>
      <c r="AE203" s="309"/>
      <c r="AF203" s="309"/>
      <c r="AG203" s="309"/>
      <c r="AH203" s="309"/>
      <c r="AI203" s="309"/>
      <c r="AJ203" s="309"/>
      <c r="AK203" s="309"/>
      <c r="AL203" s="309"/>
      <c r="AM203" s="309"/>
      <c r="AN203" s="309"/>
      <c r="AO203" s="309"/>
      <c r="AP203" s="309"/>
      <c r="AQ203" s="309"/>
      <c r="AR203" s="309"/>
      <c r="AS203" s="309"/>
      <c r="AT203" s="309"/>
      <c r="AU203" s="309"/>
      <c r="AV203" s="309"/>
      <c r="AW203" s="309"/>
      <c r="AX203" s="309"/>
      <c r="AY203" s="309"/>
      <c r="AZ203" s="309"/>
      <c r="BA203" s="309"/>
      <c r="BB203" s="309"/>
      <c r="BC203" s="309"/>
      <c r="BD203" s="309"/>
      <c r="BE203" s="309"/>
      <c r="BF203" s="309"/>
      <c r="BG203" s="309"/>
      <c r="BH203" s="309"/>
      <c r="BI203" s="309"/>
      <c r="BJ203" s="309"/>
      <c r="BK203" s="309"/>
      <c r="BL203" s="309"/>
      <c r="BM203" s="309"/>
      <c r="BN203" s="309"/>
      <c r="BO203" s="309"/>
      <c r="BP203" s="309"/>
      <c r="BQ203" s="309"/>
      <c r="BR203" s="309"/>
      <c r="BS203" s="309"/>
      <c r="BT203" s="309"/>
      <c r="BU203" s="309"/>
      <c r="BV203" s="309"/>
      <c r="BW203" s="309"/>
      <c r="BX203" s="309"/>
      <c r="BY203" s="309"/>
      <c r="BZ203" s="309"/>
      <c r="CA203" s="309"/>
    </row>
    <row r="204" spans="1:79" ht="15" x14ac:dyDescent="0.25">
      <c r="A204"/>
      <c r="B204"/>
      <c r="C204"/>
      <c r="D204" s="283"/>
      <c r="E204" s="283"/>
      <c r="F204" s="283"/>
      <c r="G204" s="283"/>
      <c r="H204" s="283"/>
      <c r="I204" s="283"/>
      <c r="J204" s="285"/>
      <c r="K204"/>
      <c r="L204"/>
      <c r="M204"/>
      <c r="W204" s="309"/>
      <c r="X204" s="309"/>
      <c r="Y204" s="309"/>
      <c r="Z204" s="309"/>
      <c r="AA204" s="309"/>
      <c r="AB204" s="309"/>
      <c r="AC204" s="309"/>
      <c r="AD204" s="309"/>
      <c r="AE204" s="309"/>
      <c r="AF204" s="309"/>
      <c r="AG204" s="309"/>
      <c r="AH204" s="309"/>
      <c r="AI204" s="309"/>
      <c r="AJ204" s="309"/>
      <c r="AK204" s="309"/>
      <c r="AL204" s="309"/>
      <c r="AM204" s="309"/>
      <c r="AN204" s="309"/>
      <c r="AO204" s="309"/>
      <c r="AP204" s="309"/>
      <c r="AQ204" s="309"/>
      <c r="AR204" s="309"/>
      <c r="AS204" s="309"/>
      <c r="AT204" s="309"/>
      <c r="AU204" s="309"/>
      <c r="AV204" s="309"/>
      <c r="AW204" s="309"/>
      <c r="AX204" s="309"/>
      <c r="AY204" s="309"/>
      <c r="AZ204" s="309"/>
      <c r="BA204" s="309"/>
      <c r="BB204" s="309"/>
      <c r="BC204" s="309"/>
      <c r="BD204" s="309"/>
      <c r="BE204" s="309"/>
      <c r="BF204" s="309"/>
      <c r="BG204" s="309"/>
      <c r="BH204" s="309"/>
      <c r="BI204" s="309"/>
      <c r="BJ204" s="309"/>
      <c r="BK204" s="309"/>
      <c r="BL204" s="309"/>
      <c r="BM204" s="309"/>
      <c r="BN204" s="309"/>
      <c r="BO204" s="309"/>
      <c r="BP204" s="309"/>
      <c r="BQ204" s="309"/>
      <c r="BR204" s="309"/>
      <c r="BS204" s="309"/>
      <c r="BT204" s="309"/>
      <c r="BU204" s="309"/>
      <c r="BV204" s="309"/>
      <c r="BW204" s="309"/>
      <c r="BX204" s="309"/>
      <c r="BY204" s="309"/>
      <c r="BZ204" s="309"/>
      <c r="CA204" s="309"/>
    </row>
    <row r="205" spans="1:79" ht="15" x14ac:dyDescent="0.25">
      <c r="A205"/>
      <c r="B205"/>
      <c r="C205"/>
      <c r="D205" s="283"/>
      <c r="E205" s="283"/>
      <c r="F205" s="283"/>
      <c r="G205" s="283"/>
      <c r="H205" s="283"/>
      <c r="I205" s="283"/>
      <c r="J205"/>
      <c r="K205"/>
      <c r="L205"/>
      <c r="M205"/>
      <c r="W205" s="309"/>
      <c r="X205" s="309"/>
      <c r="Y205" s="309"/>
      <c r="Z205" s="309"/>
      <c r="AA205" s="309"/>
      <c r="AB205" s="309"/>
      <c r="AC205" s="309"/>
      <c r="AD205" s="309"/>
      <c r="AE205" s="309"/>
      <c r="AF205" s="309"/>
      <c r="AG205" s="309"/>
      <c r="AH205" s="309"/>
      <c r="AI205" s="309"/>
      <c r="AJ205" s="309"/>
      <c r="AK205" s="309"/>
      <c r="AL205" s="309"/>
      <c r="AM205" s="309"/>
      <c r="AN205" s="309"/>
      <c r="AO205" s="309"/>
      <c r="AP205" s="309"/>
      <c r="AQ205" s="309"/>
      <c r="AR205" s="309"/>
      <c r="AS205" s="309"/>
      <c r="AT205" s="309"/>
      <c r="AU205" s="309"/>
      <c r="AV205" s="309"/>
      <c r="AW205" s="309"/>
      <c r="AX205" s="309"/>
      <c r="AY205" s="309"/>
      <c r="AZ205" s="309"/>
      <c r="BA205" s="309"/>
      <c r="BB205" s="309"/>
      <c r="BC205" s="309"/>
      <c r="BD205" s="309"/>
      <c r="BE205" s="309"/>
      <c r="BF205" s="309"/>
      <c r="BG205" s="309"/>
      <c r="BH205" s="309"/>
      <c r="BI205" s="309"/>
      <c r="BJ205" s="309"/>
      <c r="BK205" s="309"/>
      <c r="BL205" s="309"/>
      <c r="BM205" s="309"/>
      <c r="BN205" s="309"/>
      <c r="BO205" s="309"/>
      <c r="BP205" s="309"/>
      <c r="BQ205" s="309"/>
      <c r="BR205" s="309"/>
      <c r="BS205" s="309"/>
      <c r="BT205" s="309"/>
      <c r="BU205" s="309"/>
      <c r="BV205" s="309"/>
      <c r="BW205" s="309"/>
      <c r="BX205" s="309"/>
      <c r="BY205" s="309"/>
      <c r="BZ205" s="309"/>
      <c r="CA205" s="309"/>
    </row>
    <row r="206" spans="1:79" ht="15" x14ac:dyDescent="0.25">
      <c r="A206"/>
      <c r="B206"/>
      <c r="C206"/>
      <c r="D206" s="283"/>
      <c r="E206" s="283"/>
      <c r="F206" s="283"/>
      <c r="G206" s="283"/>
      <c r="H206" s="283"/>
      <c r="I206" s="283"/>
      <c r="J206"/>
      <c r="K206"/>
      <c r="L206"/>
      <c r="M206"/>
      <c r="W206" s="309"/>
      <c r="X206" s="309"/>
      <c r="Y206" s="309"/>
      <c r="Z206" s="309"/>
      <c r="AA206" s="309"/>
      <c r="AB206" s="309"/>
      <c r="AC206" s="309"/>
      <c r="AD206" s="309"/>
      <c r="AE206" s="309"/>
      <c r="AF206" s="309"/>
      <c r="AG206" s="309"/>
      <c r="AH206" s="309"/>
      <c r="AI206" s="309"/>
      <c r="AJ206" s="309"/>
      <c r="AK206" s="309"/>
      <c r="AL206" s="309"/>
      <c r="AM206" s="309"/>
      <c r="AN206" s="309"/>
      <c r="AO206" s="309"/>
      <c r="AP206" s="309"/>
      <c r="AQ206" s="309"/>
      <c r="AR206" s="309"/>
      <c r="AS206" s="309"/>
      <c r="AT206" s="309"/>
      <c r="AU206" s="309"/>
      <c r="AV206" s="309"/>
      <c r="AW206" s="309"/>
      <c r="AX206" s="309"/>
      <c r="AY206" s="309"/>
      <c r="AZ206" s="309"/>
      <c r="BA206" s="309"/>
      <c r="BB206" s="309"/>
      <c r="BC206" s="309"/>
      <c r="BD206" s="309"/>
      <c r="BE206" s="309"/>
      <c r="BF206" s="309"/>
      <c r="BG206" s="309"/>
      <c r="BH206" s="309"/>
      <c r="BI206" s="309"/>
      <c r="BJ206" s="309"/>
      <c r="BK206" s="309"/>
      <c r="BL206" s="309"/>
      <c r="BM206" s="309"/>
      <c r="BN206" s="309"/>
      <c r="BO206" s="309"/>
      <c r="BP206" s="309"/>
      <c r="BQ206" s="309"/>
      <c r="BR206" s="309"/>
      <c r="BS206" s="309"/>
      <c r="BT206" s="309"/>
      <c r="BU206" s="309"/>
      <c r="BV206" s="309"/>
      <c r="BW206" s="309"/>
      <c r="BX206" s="309"/>
      <c r="BY206" s="309"/>
      <c r="BZ206" s="309"/>
      <c r="CA206" s="309"/>
    </row>
    <row r="207" spans="1:79" ht="15" x14ac:dyDescent="0.25">
      <c r="A207"/>
      <c r="B207"/>
      <c r="C207"/>
      <c r="D207"/>
      <c r="E207"/>
      <c r="F207"/>
      <c r="G207"/>
      <c r="H207"/>
      <c r="I207"/>
      <c r="J207"/>
      <c r="K207"/>
      <c r="L207"/>
      <c r="M207"/>
      <c r="W207" s="309"/>
      <c r="X207" s="309"/>
      <c r="Y207" s="309"/>
      <c r="Z207" s="309"/>
      <c r="AA207" s="309"/>
      <c r="AB207" s="309"/>
      <c r="AC207" s="309"/>
      <c r="AD207" s="309"/>
      <c r="AE207" s="309"/>
      <c r="AF207" s="309"/>
      <c r="AG207" s="309"/>
      <c r="AH207" s="309"/>
      <c r="AI207" s="309"/>
      <c r="AJ207" s="309"/>
      <c r="AK207" s="309"/>
      <c r="AL207" s="309"/>
      <c r="AM207" s="309"/>
      <c r="AN207" s="309"/>
      <c r="AO207" s="309"/>
      <c r="AP207" s="309"/>
      <c r="AQ207" s="309"/>
      <c r="AR207" s="309"/>
      <c r="AS207" s="309"/>
      <c r="AT207" s="309"/>
      <c r="AU207" s="309"/>
      <c r="AV207" s="309"/>
      <c r="AW207" s="309"/>
      <c r="AX207" s="309"/>
      <c r="AY207" s="309"/>
      <c r="AZ207" s="309"/>
      <c r="BA207" s="309"/>
      <c r="BB207" s="309"/>
      <c r="BC207" s="309"/>
      <c r="BD207" s="309"/>
      <c r="BE207" s="309"/>
      <c r="BF207" s="309"/>
      <c r="BG207" s="309"/>
      <c r="BH207" s="309"/>
      <c r="BI207" s="309"/>
      <c r="BJ207" s="309"/>
      <c r="BK207" s="309"/>
      <c r="BL207" s="309"/>
      <c r="BM207" s="309"/>
      <c r="BN207" s="309"/>
      <c r="BO207" s="309"/>
      <c r="BP207" s="309"/>
      <c r="BQ207" s="309"/>
      <c r="BR207" s="309"/>
      <c r="BS207" s="309"/>
      <c r="BT207" s="309"/>
      <c r="BU207" s="309"/>
      <c r="BV207" s="309"/>
      <c r="BW207" s="309"/>
      <c r="BX207" s="309"/>
      <c r="BY207" s="309"/>
      <c r="BZ207" s="309"/>
      <c r="CA207" s="309"/>
    </row>
    <row r="208" spans="1:79" ht="15" x14ac:dyDescent="0.25">
      <c r="A208"/>
      <c r="B208"/>
      <c r="C208"/>
      <c r="D208"/>
      <c r="E208"/>
      <c r="F208"/>
      <c r="G208"/>
      <c r="H208"/>
      <c r="I208"/>
      <c r="J208" s="288"/>
      <c r="K208" s="288"/>
      <c r="L208"/>
      <c r="M208"/>
      <c r="W208" s="309"/>
      <c r="X208" s="309"/>
      <c r="Y208" s="309"/>
      <c r="Z208" s="309"/>
      <c r="AA208" s="309"/>
      <c r="AB208" s="309"/>
      <c r="AC208" s="309"/>
      <c r="AD208" s="309"/>
      <c r="AE208" s="309"/>
      <c r="AF208" s="309"/>
      <c r="AG208" s="309"/>
      <c r="AH208" s="309"/>
      <c r="AI208" s="309"/>
      <c r="AJ208" s="309"/>
      <c r="AK208" s="309"/>
      <c r="AL208" s="309"/>
      <c r="AM208" s="309"/>
      <c r="AN208" s="309"/>
      <c r="AO208" s="309"/>
      <c r="AP208" s="309"/>
      <c r="AQ208" s="309"/>
      <c r="AR208" s="309"/>
      <c r="AS208" s="309"/>
      <c r="AT208" s="309"/>
      <c r="AU208" s="309"/>
      <c r="AV208" s="309"/>
      <c r="AW208" s="309"/>
      <c r="AX208" s="309"/>
      <c r="AY208" s="309"/>
      <c r="AZ208" s="309"/>
      <c r="BA208" s="309"/>
      <c r="BB208" s="309"/>
      <c r="BC208" s="309"/>
      <c r="BD208" s="309"/>
      <c r="BE208" s="309"/>
      <c r="BF208" s="309"/>
      <c r="BG208" s="309"/>
      <c r="BH208" s="309"/>
      <c r="BI208" s="309"/>
      <c r="BJ208" s="309"/>
      <c r="BK208" s="309"/>
      <c r="BL208" s="309"/>
      <c r="BM208" s="309"/>
      <c r="BN208" s="309"/>
      <c r="BO208" s="309"/>
      <c r="BP208" s="309"/>
      <c r="BQ208" s="309"/>
      <c r="BR208" s="309"/>
      <c r="BS208" s="309"/>
      <c r="BT208" s="309"/>
      <c r="BU208" s="309"/>
      <c r="BV208" s="309"/>
      <c r="BW208" s="309"/>
      <c r="BX208" s="309"/>
      <c r="BY208" s="309"/>
      <c r="BZ208" s="309"/>
      <c r="CA208" s="309"/>
    </row>
    <row r="209" spans="1:79" ht="15" x14ac:dyDescent="0.25">
      <c r="A209"/>
      <c r="B209"/>
      <c r="C209"/>
      <c r="D209"/>
      <c r="E209"/>
      <c r="F209"/>
      <c r="G209"/>
      <c r="H209"/>
      <c r="I209"/>
      <c r="J209"/>
      <c r="K209"/>
      <c r="L209"/>
      <c r="M209"/>
      <c r="W209" s="309"/>
      <c r="X209" s="309"/>
      <c r="Y209" s="309"/>
      <c r="Z209" s="309"/>
      <c r="AA209" s="309"/>
      <c r="AB209" s="309"/>
      <c r="AC209" s="309"/>
      <c r="AD209" s="309"/>
      <c r="AE209" s="309"/>
      <c r="AF209" s="309"/>
      <c r="AG209" s="309"/>
      <c r="AH209" s="309"/>
      <c r="AI209" s="309"/>
      <c r="AJ209" s="309"/>
      <c r="AK209" s="309"/>
      <c r="AL209" s="309"/>
      <c r="AM209" s="309"/>
      <c r="AN209" s="309"/>
      <c r="AO209" s="309"/>
      <c r="AP209" s="309"/>
      <c r="AQ209" s="309"/>
      <c r="AR209" s="309"/>
      <c r="AS209" s="309"/>
      <c r="AT209" s="309"/>
      <c r="AU209" s="309"/>
      <c r="AV209" s="309"/>
      <c r="AW209" s="309"/>
      <c r="AX209" s="309"/>
      <c r="AY209" s="309"/>
      <c r="AZ209" s="309"/>
      <c r="BA209" s="309"/>
      <c r="BB209" s="309"/>
      <c r="BC209" s="309"/>
      <c r="BD209" s="309"/>
      <c r="BE209" s="309"/>
      <c r="BF209" s="309"/>
      <c r="BG209" s="309"/>
      <c r="BH209" s="309"/>
      <c r="BI209" s="309"/>
      <c r="BJ209" s="309"/>
      <c r="BK209" s="309"/>
      <c r="BL209" s="309"/>
      <c r="BM209" s="309"/>
      <c r="BN209" s="309"/>
      <c r="BO209" s="309"/>
      <c r="BP209" s="309"/>
      <c r="BQ209" s="309"/>
      <c r="BR209" s="309"/>
      <c r="BS209" s="309"/>
      <c r="BT209" s="309"/>
      <c r="BU209" s="309"/>
      <c r="BV209" s="309"/>
      <c r="BW209" s="309"/>
      <c r="BX209" s="309"/>
      <c r="BY209" s="309"/>
      <c r="BZ209" s="309"/>
      <c r="CA209" s="309"/>
    </row>
    <row r="216" spans="1:79" x14ac:dyDescent="0.2">
      <c r="U216" s="309"/>
    </row>
    <row r="217" spans="1:79" x14ac:dyDescent="0.2">
      <c r="U217" s="309"/>
    </row>
    <row r="224" spans="1:79" x14ac:dyDescent="0.2">
      <c r="W224" s="309"/>
      <c r="X224" s="309"/>
      <c r="Y224" s="309"/>
      <c r="Z224" s="309"/>
      <c r="AA224" s="309"/>
      <c r="AB224" s="309"/>
      <c r="AC224" s="309"/>
      <c r="AD224" s="309"/>
      <c r="AE224" s="309"/>
      <c r="AF224" s="309"/>
      <c r="AG224" s="309"/>
      <c r="AH224" s="309"/>
      <c r="AI224" s="309"/>
      <c r="AJ224" s="309"/>
      <c r="AK224" s="309"/>
      <c r="AL224" s="309"/>
      <c r="AM224" s="309"/>
      <c r="AN224" s="309"/>
      <c r="AO224" s="309"/>
      <c r="AP224" s="309"/>
      <c r="AQ224" s="309"/>
      <c r="AR224" s="309"/>
      <c r="AS224" s="309"/>
      <c r="AT224" s="309"/>
      <c r="AU224" s="309"/>
      <c r="AV224" s="309"/>
      <c r="AW224" s="309"/>
      <c r="AX224" s="309"/>
      <c r="AY224" s="309"/>
      <c r="AZ224" s="309"/>
      <c r="BA224" s="309"/>
      <c r="BB224" s="309"/>
      <c r="BC224" s="309"/>
      <c r="BD224" s="309"/>
      <c r="BE224" s="309"/>
      <c r="BF224" s="309"/>
      <c r="BG224" s="309"/>
      <c r="BH224" s="309"/>
      <c r="BI224" s="309"/>
      <c r="BJ224" s="309"/>
      <c r="BK224" s="309"/>
      <c r="BL224" s="309"/>
      <c r="BM224" s="309"/>
      <c r="BN224" s="309"/>
      <c r="BO224" s="309"/>
      <c r="BP224" s="309"/>
      <c r="BQ224" s="309"/>
      <c r="BR224" s="309"/>
      <c r="BS224" s="309"/>
      <c r="BT224" s="309"/>
      <c r="BU224" s="309"/>
      <c r="BV224" s="309"/>
      <c r="BW224" s="309"/>
      <c r="BX224" s="309"/>
      <c r="BY224" s="309"/>
      <c r="BZ224" s="309"/>
      <c r="CA224" s="309"/>
    </row>
    <row r="225" spans="23:79" x14ac:dyDescent="0.2">
      <c r="W225" s="309"/>
      <c r="X225" s="309"/>
      <c r="Y225" s="309"/>
      <c r="Z225" s="309"/>
      <c r="AA225" s="309"/>
      <c r="AB225" s="309"/>
      <c r="AC225" s="309"/>
      <c r="AD225" s="309"/>
      <c r="AE225" s="309"/>
      <c r="AF225" s="309"/>
      <c r="AG225" s="309"/>
      <c r="AH225" s="309"/>
      <c r="AI225" s="309"/>
      <c r="AJ225" s="309"/>
      <c r="AK225" s="309"/>
      <c r="AL225" s="309"/>
      <c r="AM225" s="309"/>
      <c r="AN225" s="309"/>
      <c r="AO225" s="309"/>
      <c r="AP225" s="309"/>
      <c r="AQ225" s="309"/>
      <c r="AR225" s="309"/>
      <c r="AS225" s="309"/>
      <c r="AT225" s="309"/>
      <c r="AU225" s="309"/>
      <c r="AV225" s="309"/>
      <c r="AW225" s="309"/>
      <c r="AX225" s="309"/>
      <c r="AY225" s="309"/>
      <c r="AZ225" s="309"/>
      <c r="BA225" s="309"/>
      <c r="BB225" s="309"/>
      <c r="BC225" s="309"/>
      <c r="BD225" s="309"/>
      <c r="BE225" s="309"/>
      <c r="BF225" s="309"/>
      <c r="BG225" s="309"/>
      <c r="BH225" s="309"/>
      <c r="BI225" s="309"/>
      <c r="BJ225" s="309"/>
      <c r="BK225" s="309"/>
      <c r="BL225" s="309"/>
      <c r="BM225" s="309"/>
      <c r="BN225" s="309"/>
      <c r="BO225" s="309"/>
      <c r="BP225" s="309"/>
      <c r="BQ225" s="309"/>
      <c r="BR225" s="309"/>
      <c r="BS225" s="309"/>
      <c r="BT225" s="309"/>
      <c r="BU225" s="309"/>
      <c r="BV225" s="309"/>
      <c r="BW225" s="309"/>
      <c r="BX225" s="309"/>
      <c r="BY225" s="309"/>
      <c r="BZ225" s="309"/>
      <c r="CA225" s="309"/>
    </row>
  </sheetData>
  <mergeCells count="480">
    <mergeCell ref="A7:A10"/>
    <mergeCell ref="B7:B10"/>
    <mergeCell ref="C7:C10"/>
    <mergeCell ref="N7:N10"/>
    <mergeCell ref="O7:O10"/>
    <mergeCell ref="A1:E4"/>
    <mergeCell ref="F1:V1"/>
    <mergeCell ref="F2:V2"/>
    <mergeCell ref="G3:V3"/>
    <mergeCell ref="G4:V4"/>
    <mergeCell ref="A5:A6"/>
    <mergeCell ref="B5:B6"/>
    <mergeCell ref="C5:C6"/>
    <mergeCell ref="D5:D6"/>
    <mergeCell ref="E5:E6"/>
    <mergeCell ref="P7:P10"/>
    <mergeCell ref="Q7:Q10"/>
    <mergeCell ref="R7:S10"/>
    <mergeCell ref="T7:T10"/>
    <mergeCell ref="U7:U10"/>
    <mergeCell ref="V7:V10"/>
    <mergeCell ref="F5:I5"/>
    <mergeCell ref="J5:M5"/>
    <mergeCell ref="N5:Q5"/>
    <mergeCell ref="R5:V5"/>
    <mergeCell ref="A15:A18"/>
    <mergeCell ref="B15:B18"/>
    <mergeCell ref="C15:C18"/>
    <mergeCell ref="N15:N18"/>
    <mergeCell ref="O15:O18"/>
    <mergeCell ref="A11:A14"/>
    <mergeCell ref="B11:B14"/>
    <mergeCell ref="C11:C14"/>
    <mergeCell ref="N11:N14"/>
    <mergeCell ref="O11:O14"/>
    <mergeCell ref="P15:P18"/>
    <mergeCell ref="Q15:Q18"/>
    <mergeCell ref="R15:S18"/>
    <mergeCell ref="T15:T18"/>
    <mergeCell ref="U15:U18"/>
    <mergeCell ref="V15:V18"/>
    <mergeCell ref="Q11:Q14"/>
    <mergeCell ref="R11:S14"/>
    <mergeCell ref="T11:T14"/>
    <mergeCell ref="U11:U14"/>
    <mergeCell ref="V11:V14"/>
    <mergeCell ref="P11:P14"/>
    <mergeCell ref="A23:A26"/>
    <mergeCell ref="B23:B26"/>
    <mergeCell ref="C23:C26"/>
    <mergeCell ref="N23:N26"/>
    <mergeCell ref="O23:O26"/>
    <mergeCell ref="A19:A22"/>
    <mergeCell ref="B19:B22"/>
    <mergeCell ref="C19:C22"/>
    <mergeCell ref="N19:N22"/>
    <mergeCell ref="O19:O22"/>
    <mergeCell ref="P23:P26"/>
    <mergeCell ref="Q23:Q26"/>
    <mergeCell ref="R23:S26"/>
    <mergeCell ref="T23:T26"/>
    <mergeCell ref="U23:U26"/>
    <mergeCell ref="V23:V26"/>
    <mergeCell ref="Q19:Q22"/>
    <mergeCell ref="R19:S22"/>
    <mergeCell ref="T19:T22"/>
    <mergeCell ref="U19:U22"/>
    <mergeCell ref="V19:V22"/>
    <mergeCell ref="P19:P22"/>
    <mergeCell ref="A31:A34"/>
    <mergeCell ref="B31:B34"/>
    <mergeCell ref="C31:C34"/>
    <mergeCell ref="N31:N34"/>
    <mergeCell ref="O31:O34"/>
    <mergeCell ref="A27:A30"/>
    <mergeCell ref="B27:B30"/>
    <mergeCell ref="C27:C30"/>
    <mergeCell ref="N27:N30"/>
    <mergeCell ref="O27:O30"/>
    <mergeCell ref="P31:P34"/>
    <mergeCell ref="Q31:Q34"/>
    <mergeCell ref="R31:S34"/>
    <mergeCell ref="T31:T34"/>
    <mergeCell ref="U31:U34"/>
    <mergeCell ref="V31:V34"/>
    <mergeCell ref="Q27:Q30"/>
    <mergeCell ref="R27:S30"/>
    <mergeCell ref="T27:T30"/>
    <mergeCell ref="U27:U30"/>
    <mergeCell ref="V27:V30"/>
    <mergeCell ref="P27:P30"/>
    <mergeCell ref="Q35:Q38"/>
    <mergeCell ref="R35:S38"/>
    <mergeCell ref="T35:T38"/>
    <mergeCell ref="U35:U38"/>
    <mergeCell ref="V35:V38"/>
    <mergeCell ref="A39:A118"/>
    <mergeCell ref="B39:B118"/>
    <mergeCell ref="C39:C42"/>
    <mergeCell ref="N39:N42"/>
    <mergeCell ref="O39:O42"/>
    <mergeCell ref="A35:A38"/>
    <mergeCell ref="B35:B38"/>
    <mergeCell ref="C35:C38"/>
    <mergeCell ref="N35:N38"/>
    <mergeCell ref="O35:O38"/>
    <mergeCell ref="P35:P38"/>
    <mergeCell ref="P39:P42"/>
    <mergeCell ref="Q39:Q42"/>
    <mergeCell ref="R39:S42"/>
    <mergeCell ref="T39:T42"/>
    <mergeCell ref="U39:U42"/>
    <mergeCell ref="C43:C46"/>
    <mergeCell ref="G43:G46"/>
    <mergeCell ref="N43:N46"/>
    <mergeCell ref="O43:O46"/>
    <mergeCell ref="P43:P46"/>
    <mergeCell ref="Q43:Q46"/>
    <mergeCell ref="R43:S46"/>
    <mergeCell ref="T43:T46"/>
    <mergeCell ref="U43:U46"/>
    <mergeCell ref="C47:C50"/>
    <mergeCell ref="G47:G50"/>
    <mergeCell ref="N47:N50"/>
    <mergeCell ref="O47:O50"/>
    <mergeCell ref="P47:P50"/>
    <mergeCell ref="Q47:Q50"/>
    <mergeCell ref="R47:S50"/>
    <mergeCell ref="T47:T50"/>
    <mergeCell ref="U47:U50"/>
    <mergeCell ref="C51:C54"/>
    <mergeCell ref="G51:G54"/>
    <mergeCell ref="N51:N54"/>
    <mergeCell ref="O51:O54"/>
    <mergeCell ref="P51:P54"/>
    <mergeCell ref="Q51:Q54"/>
    <mergeCell ref="R51:S54"/>
    <mergeCell ref="T51:T54"/>
    <mergeCell ref="U51:U54"/>
    <mergeCell ref="C55:C58"/>
    <mergeCell ref="G55:G58"/>
    <mergeCell ref="N55:N58"/>
    <mergeCell ref="O55:O58"/>
    <mergeCell ref="P55:P58"/>
    <mergeCell ref="Q55:Q58"/>
    <mergeCell ref="R55:S58"/>
    <mergeCell ref="T55:T58"/>
    <mergeCell ref="U55:U58"/>
    <mergeCell ref="C59:C62"/>
    <mergeCell ref="G59:G62"/>
    <mergeCell ref="N59:N62"/>
    <mergeCell ref="O59:O62"/>
    <mergeCell ref="P59:P62"/>
    <mergeCell ref="Q59:Q62"/>
    <mergeCell ref="R59:S62"/>
    <mergeCell ref="T59:T62"/>
    <mergeCell ref="U59:U62"/>
    <mergeCell ref="R63:S66"/>
    <mergeCell ref="T63:T66"/>
    <mergeCell ref="U63:U66"/>
    <mergeCell ref="C67:C70"/>
    <mergeCell ref="G67:G70"/>
    <mergeCell ref="N67:N70"/>
    <mergeCell ref="O67:O70"/>
    <mergeCell ref="P67:P70"/>
    <mergeCell ref="Q67:Q70"/>
    <mergeCell ref="R67:S70"/>
    <mergeCell ref="C63:C66"/>
    <mergeCell ref="G63:G66"/>
    <mergeCell ref="N63:N66"/>
    <mergeCell ref="O63:O66"/>
    <mergeCell ref="P63:P66"/>
    <mergeCell ref="Q63:Q66"/>
    <mergeCell ref="T67:T70"/>
    <mergeCell ref="U67:U70"/>
    <mergeCell ref="C71:C74"/>
    <mergeCell ref="G71:G74"/>
    <mergeCell ref="N71:N74"/>
    <mergeCell ref="O71:O74"/>
    <mergeCell ref="P71:P74"/>
    <mergeCell ref="Q71:Q74"/>
    <mergeCell ref="R71:S74"/>
    <mergeCell ref="T71:T74"/>
    <mergeCell ref="U71:U74"/>
    <mergeCell ref="C75:C78"/>
    <mergeCell ref="G75:G78"/>
    <mergeCell ref="N75:N78"/>
    <mergeCell ref="O75:O78"/>
    <mergeCell ref="P75:P78"/>
    <mergeCell ref="Q75:Q78"/>
    <mergeCell ref="R75:S78"/>
    <mergeCell ref="T75:T78"/>
    <mergeCell ref="U75:U78"/>
    <mergeCell ref="R79:S82"/>
    <mergeCell ref="T79:T82"/>
    <mergeCell ref="U79:U82"/>
    <mergeCell ref="C83:C86"/>
    <mergeCell ref="G83:G86"/>
    <mergeCell ref="N83:N86"/>
    <mergeCell ref="O83:O86"/>
    <mergeCell ref="P83:P86"/>
    <mergeCell ref="Q83:Q86"/>
    <mergeCell ref="R83:S86"/>
    <mergeCell ref="C79:C82"/>
    <mergeCell ref="G79:G82"/>
    <mergeCell ref="N79:N82"/>
    <mergeCell ref="O79:O82"/>
    <mergeCell ref="P79:P82"/>
    <mergeCell ref="Q79:Q82"/>
    <mergeCell ref="T83:T86"/>
    <mergeCell ref="U83:U86"/>
    <mergeCell ref="C87:C90"/>
    <mergeCell ref="G87:G90"/>
    <mergeCell ref="N87:N90"/>
    <mergeCell ref="O87:O90"/>
    <mergeCell ref="P87:P90"/>
    <mergeCell ref="Q87:Q90"/>
    <mergeCell ref="R87:S90"/>
    <mergeCell ref="T87:T90"/>
    <mergeCell ref="U87:U90"/>
    <mergeCell ref="C91:C94"/>
    <mergeCell ref="G91:G94"/>
    <mergeCell ref="N91:N94"/>
    <mergeCell ref="O91:O94"/>
    <mergeCell ref="P91:P94"/>
    <mergeCell ref="Q91:Q94"/>
    <mergeCell ref="R91:S94"/>
    <mergeCell ref="T91:T94"/>
    <mergeCell ref="U91:U94"/>
    <mergeCell ref="R95:S98"/>
    <mergeCell ref="T95:T98"/>
    <mergeCell ref="U95:U98"/>
    <mergeCell ref="C99:C102"/>
    <mergeCell ref="G99:G102"/>
    <mergeCell ref="N99:N102"/>
    <mergeCell ref="O99:O102"/>
    <mergeCell ref="P99:P102"/>
    <mergeCell ref="Q99:Q102"/>
    <mergeCell ref="R99:S102"/>
    <mergeCell ref="C95:C98"/>
    <mergeCell ref="G95:G98"/>
    <mergeCell ref="N95:N98"/>
    <mergeCell ref="O95:O98"/>
    <mergeCell ref="P95:P98"/>
    <mergeCell ref="Q95:Q98"/>
    <mergeCell ref="T99:T102"/>
    <mergeCell ref="U99:U102"/>
    <mergeCell ref="C103:C106"/>
    <mergeCell ref="G103:G106"/>
    <mergeCell ref="N103:N106"/>
    <mergeCell ref="O103:O106"/>
    <mergeCell ref="P103:P106"/>
    <mergeCell ref="Q103:Q106"/>
    <mergeCell ref="R103:S106"/>
    <mergeCell ref="T103:T106"/>
    <mergeCell ref="U103:U106"/>
    <mergeCell ref="C107:C110"/>
    <mergeCell ref="N107:N110"/>
    <mergeCell ref="O107:O110"/>
    <mergeCell ref="P107:P110"/>
    <mergeCell ref="Q107:Q110"/>
    <mergeCell ref="R107:S110"/>
    <mergeCell ref="T107:T110"/>
    <mergeCell ref="U107:U110"/>
    <mergeCell ref="B119:B122"/>
    <mergeCell ref="C119:C122"/>
    <mergeCell ref="E119:E122"/>
    <mergeCell ref="F119:F122"/>
    <mergeCell ref="G119:G122"/>
    <mergeCell ref="H119:H122"/>
    <mergeCell ref="T111:T114"/>
    <mergeCell ref="U111:U114"/>
    <mergeCell ref="C115:C118"/>
    <mergeCell ref="N115:N118"/>
    <mergeCell ref="O115:O118"/>
    <mergeCell ref="P115:P118"/>
    <mergeCell ref="Q115:Q118"/>
    <mergeCell ref="R115:S118"/>
    <mergeCell ref="T115:T118"/>
    <mergeCell ref="U115:U118"/>
    <mergeCell ref="C111:C114"/>
    <mergeCell ref="N111:N114"/>
    <mergeCell ref="O111:O114"/>
    <mergeCell ref="P111:P114"/>
    <mergeCell ref="Q111:Q114"/>
    <mergeCell ref="R111:S114"/>
    <mergeCell ref="A127:A130"/>
    <mergeCell ref="B127:B130"/>
    <mergeCell ref="C127:C130"/>
    <mergeCell ref="N127:N130"/>
    <mergeCell ref="O127:O130"/>
    <mergeCell ref="A123:A126"/>
    <mergeCell ref="B123:B126"/>
    <mergeCell ref="C123:C126"/>
    <mergeCell ref="N123:N126"/>
    <mergeCell ref="O123:O126"/>
    <mergeCell ref="P127:P130"/>
    <mergeCell ref="Q127:Q130"/>
    <mergeCell ref="R127:S130"/>
    <mergeCell ref="T127:T130"/>
    <mergeCell ref="U127:U130"/>
    <mergeCell ref="V127:V130"/>
    <mergeCell ref="Q123:Q126"/>
    <mergeCell ref="R123:S126"/>
    <mergeCell ref="T123:T126"/>
    <mergeCell ref="U123:U126"/>
    <mergeCell ref="V123:V126"/>
    <mergeCell ref="P123:P126"/>
    <mergeCell ref="A131:A190"/>
    <mergeCell ref="B131:B190"/>
    <mergeCell ref="C131:C134"/>
    <mergeCell ref="N131:N134"/>
    <mergeCell ref="O131:O134"/>
    <mergeCell ref="P131:P134"/>
    <mergeCell ref="C155:C158"/>
    <mergeCell ref="N155:N158"/>
    <mergeCell ref="O155:O158"/>
    <mergeCell ref="P155:P158"/>
    <mergeCell ref="Q131:Q134"/>
    <mergeCell ref="R131:S134"/>
    <mergeCell ref="T131:T134"/>
    <mergeCell ref="U131:U134"/>
    <mergeCell ref="V131:V134"/>
    <mergeCell ref="C135:C138"/>
    <mergeCell ref="N135:N138"/>
    <mergeCell ref="O135:O138"/>
    <mergeCell ref="P135:P138"/>
    <mergeCell ref="Q135:Q138"/>
    <mergeCell ref="R135:S138"/>
    <mergeCell ref="T135:T138"/>
    <mergeCell ref="U135:U138"/>
    <mergeCell ref="V135:V138"/>
    <mergeCell ref="C139:C142"/>
    <mergeCell ref="N139:N142"/>
    <mergeCell ref="O139:O142"/>
    <mergeCell ref="P139:P142"/>
    <mergeCell ref="Q139:Q142"/>
    <mergeCell ref="R139:S142"/>
    <mergeCell ref="T139:T142"/>
    <mergeCell ref="U139:U142"/>
    <mergeCell ref="V139:V142"/>
    <mergeCell ref="C143:C146"/>
    <mergeCell ref="N143:N146"/>
    <mergeCell ref="O143:O146"/>
    <mergeCell ref="P143:P146"/>
    <mergeCell ref="Q143:Q146"/>
    <mergeCell ref="R143:S146"/>
    <mergeCell ref="T143:T146"/>
    <mergeCell ref="U143:U146"/>
    <mergeCell ref="V143:V146"/>
    <mergeCell ref="C147:C150"/>
    <mergeCell ref="N147:N150"/>
    <mergeCell ref="O147:O150"/>
    <mergeCell ref="P147:P150"/>
    <mergeCell ref="Q147:Q150"/>
    <mergeCell ref="R147:S150"/>
    <mergeCell ref="T147:T150"/>
    <mergeCell ref="U147:U150"/>
    <mergeCell ref="U155:U158"/>
    <mergeCell ref="V155:V158"/>
    <mergeCell ref="C159:C162"/>
    <mergeCell ref="N159:N162"/>
    <mergeCell ref="O159:O162"/>
    <mergeCell ref="P159:P162"/>
    <mergeCell ref="Q159:Q162"/>
    <mergeCell ref="V147:V150"/>
    <mergeCell ref="C151:C154"/>
    <mergeCell ref="N151:N154"/>
    <mergeCell ref="O151:O154"/>
    <mergeCell ref="P151:P154"/>
    <mergeCell ref="Q151:Q154"/>
    <mergeCell ref="R151:S154"/>
    <mergeCell ref="T151:T154"/>
    <mergeCell ref="U151:U154"/>
    <mergeCell ref="V151:V154"/>
    <mergeCell ref="C171:C174"/>
    <mergeCell ref="N171:N174"/>
    <mergeCell ref="O171:O174"/>
    <mergeCell ref="P171:P174"/>
    <mergeCell ref="Q171:Q174"/>
    <mergeCell ref="R171:S174"/>
    <mergeCell ref="T171:T174"/>
    <mergeCell ref="U171:U174"/>
    <mergeCell ref="T163:T166"/>
    <mergeCell ref="U163:U166"/>
    <mergeCell ref="C167:C170"/>
    <mergeCell ref="N167:N170"/>
    <mergeCell ref="O167:O170"/>
    <mergeCell ref="P167:P170"/>
    <mergeCell ref="Q167:Q170"/>
    <mergeCell ref="R167:S170"/>
    <mergeCell ref="T167:T170"/>
    <mergeCell ref="C163:C166"/>
    <mergeCell ref="N163:N166"/>
    <mergeCell ref="O163:O166"/>
    <mergeCell ref="P163:P166"/>
    <mergeCell ref="Q163:Q166"/>
    <mergeCell ref="R163:S166"/>
    <mergeCell ref="C175:C178"/>
    <mergeCell ref="N175:N178"/>
    <mergeCell ref="O175:O178"/>
    <mergeCell ref="P175:P178"/>
    <mergeCell ref="Q175:Q178"/>
    <mergeCell ref="R175:S178"/>
    <mergeCell ref="T175:T178"/>
    <mergeCell ref="U175:U178"/>
    <mergeCell ref="V175:V178"/>
    <mergeCell ref="C183:C186"/>
    <mergeCell ref="N183:N186"/>
    <mergeCell ref="O183:O186"/>
    <mergeCell ref="P183:P186"/>
    <mergeCell ref="Q183:Q186"/>
    <mergeCell ref="T183:T186"/>
    <mergeCell ref="U183:U186"/>
    <mergeCell ref="C179:C182"/>
    <mergeCell ref="N179:N182"/>
    <mergeCell ref="O179:O182"/>
    <mergeCell ref="P179:P182"/>
    <mergeCell ref="Q179:Q182"/>
    <mergeCell ref="R179:S182"/>
    <mergeCell ref="A199:C200"/>
    <mergeCell ref="V39:V42"/>
    <mergeCell ref="V43:V46"/>
    <mergeCell ref="V47:V50"/>
    <mergeCell ref="V51:V54"/>
    <mergeCell ref="V55:V58"/>
    <mergeCell ref="V59:V62"/>
    <mergeCell ref="V63:V66"/>
    <mergeCell ref="B191:B194"/>
    <mergeCell ref="C191:C194"/>
    <mergeCell ref="A195:A198"/>
    <mergeCell ref="B195:B198"/>
    <mergeCell ref="C195:C198"/>
    <mergeCell ref="V183:V186"/>
    <mergeCell ref="C187:C190"/>
    <mergeCell ref="N187:N190"/>
    <mergeCell ref="O187:O190"/>
    <mergeCell ref="P187:P190"/>
    <mergeCell ref="Q187:Q190"/>
    <mergeCell ref="R187:S190"/>
    <mergeCell ref="T187:T190"/>
    <mergeCell ref="U187:U190"/>
    <mergeCell ref="V187:V190"/>
    <mergeCell ref="T179:T182"/>
    <mergeCell ref="V91:V94"/>
    <mergeCell ref="V95:V98"/>
    <mergeCell ref="V99:V102"/>
    <mergeCell ref="V103:V106"/>
    <mergeCell ref="V107:V110"/>
    <mergeCell ref="V111:V114"/>
    <mergeCell ref="V67:V70"/>
    <mergeCell ref="V71:V74"/>
    <mergeCell ref="V75:V78"/>
    <mergeCell ref="V79:V82"/>
    <mergeCell ref="V83:V86"/>
    <mergeCell ref="V87:V90"/>
    <mergeCell ref="R183:S186"/>
    <mergeCell ref="T194:V194"/>
    <mergeCell ref="V115:V118"/>
    <mergeCell ref="N119:N122"/>
    <mergeCell ref="O119:O122"/>
    <mergeCell ref="P119:P122"/>
    <mergeCell ref="Q119:Q122"/>
    <mergeCell ref="R119:S122"/>
    <mergeCell ref="T119:T122"/>
    <mergeCell ref="U119:U122"/>
    <mergeCell ref="V119:V122"/>
    <mergeCell ref="U179:U182"/>
    <mergeCell ref="V179:V182"/>
    <mergeCell ref="V171:V174"/>
    <mergeCell ref="U167:U170"/>
    <mergeCell ref="V167:V170"/>
    <mergeCell ref="V163:V166"/>
    <mergeCell ref="R159:S162"/>
    <mergeCell ref="T159:T162"/>
    <mergeCell ref="U159:U162"/>
    <mergeCell ref="V159:V162"/>
    <mergeCell ref="Q155:Q158"/>
    <mergeCell ref="R155:S158"/>
    <mergeCell ref="T155:T158"/>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MARCELA.REYES</cp:lastModifiedBy>
  <cp:lastPrinted>2014-05-30T20:08:15Z</cp:lastPrinted>
  <dcterms:created xsi:type="dcterms:W3CDTF">2010-03-25T16:40:43Z</dcterms:created>
  <dcterms:modified xsi:type="dcterms:W3CDTF">2019-03-04T15:23:07Z</dcterms:modified>
</cp:coreProperties>
</file>