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332CAB63-D3F0-40B1-B8A5-BBFB91131AAD}" xr6:coauthVersionLast="36" xr6:coauthVersionMax="36" xr10:uidLastSave="{00000000-0000-0000-0000-000000000000}"/>
  <bookViews>
    <workbookView xWindow="0" yWindow="0" windowWidth="24000" windowHeight="10920" tabRatio="373" activeTab="1" xr2:uid="{00000000-000D-0000-FFFF-FFFF00000000}"/>
  </bookViews>
  <sheets>
    <sheet name="GESTIÓN" sheetId="5" r:id="rId1"/>
    <sheet name="INVERSIÓN" sheetId="6" r:id="rId2"/>
    <sheet name="ACTIVIDADES " sheetId="15" r:id="rId3"/>
    <sheet name="TERRITORIALIZACIÓN" sheetId="17" r:id="rId4"/>
  </sheets>
  <externalReferences>
    <externalReference r:id="rId5"/>
    <externalReference r:id="rId6"/>
  </externalReferences>
  <definedNames>
    <definedName name="_xlnm.Print_Area" localSheetId="2">'ACTIVIDADES '!$A$1:$V$70</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P43" i="6" l="1"/>
  <c r="AP39" i="6"/>
  <c r="L30" i="17" l="1"/>
  <c r="L28" i="17"/>
  <c r="L27" i="17"/>
  <c r="L26" i="17"/>
  <c r="L24" i="17"/>
  <c r="L23" i="17"/>
  <c r="L22" i="17"/>
  <c r="L20" i="17"/>
  <c r="L19" i="17"/>
  <c r="L18" i="17"/>
  <c r="L16" i="17"/>
  <c r="L15" i="17"/>
  <c r="L14" i="17"/>
  <c r="L12" i="17"/>
  <c r="L10" i="17"/>
  <c r="L8" i="17"/>
  <c r="L7" i="17"/>
  <c r="H12" i="6" l="1"/>
  <c r="H18" i="6"/>
  <c r="H24" i="6"/>
  <c r="H30" i="6"/>
  <c r="H36" i="6"/>
  <c r="H42" i="6"/>
  <c r="AP42" i="6"/>
  <c r="AO40" i="6"/>
  <c r="AO42" i="6"/>
  <c r="AO39" i="6"/>
  <c r="AO36" i="6"/>
  <c r="AO34" i="6"/>
  <c r="AP33" i="6"/>
  <c r="AO33" i="6"/>
  <c r="AO30" i="6"/>
  <c r="AO28" i="6"/>
  <c r="AP27" i="6"/>
  <c r="AO27" i="6"/>
  <c r="V25" i="6"/>
  <c r="AO24" i="6"/>
  <c r="AO22" i="6"/>
  <c r="AP21" i="6"/>
  <c r="AO21" i="6"/>
  <c r="AO15" i="6"/>
  <c r="AO16" i="6"/>
  <c r="AO12" i="6"/>
  <c r="AQ14" i="5" l="1"/>
  <c r="S17" i="15"/>
  <c r="S16" i="15"/>
  <c r="V10" i="6"/>
  <c r="AR14" i="5" l="1"/>
  <c r="AP15" i="6" l="1"/>
  <c r="AO10" i="6"/>
  <c r="AP9" i="6"/>
  <c r="AO9" i="6"/>
  <c r="V44" i="6" l="1"/>
  <c r="V38" i="6"/>
  <c r="Z38" i="6"/>
  <c r="AF38" i="6"/>
  <c r="U38" i="6"/>
  <c r="V37" i="6"/>
  <c r="U37" i="6"/>
  <c r="V32" i="6"/>
  <c r="V31" i="6"/>
  <c r="U31" i="6"/>
  <c r="V26" i="6"/>
  <c r="V20" i="6"/>
  <c r="V19" i="6"/>
  <c r="V14" i="6"/>
  <c r="V13" i="6"/>
  <c r="V45" i="6" l="1"/>
  <c r="AM46" i="6"/>
  <c r="AM45" i="6"/>
  <c r="AO45" i="6" s="1"/>
  <c r="AM44" i="6"/>
  <c r="AM43" i="6"/>
  <c r="AL43" i="6"/>
  <c r="AM38" i="6"/>
  <c r="AO38" i="6" s="1"/>
  <c r="AM37" i="6"/>
  <c r="AL37" i="6"/>
  <c r="AM32" i="6"/>
  <c r="AO32" i="6" s="1"/>
  <c r="AM31" i="6"/>
  <c r="AL31" i="6"/>
  <c r="AL30" i="6"/>
  <c r="AM26" i="6"/>
  <c r="AO26" i="6" s="1"/>
  <c r="AM25" i="6"/>
  <c r="AL25" i="6"/>
  <c r="AM20" i="6"/>
  <c r="AO20" i="6" s="1"/>
  <c r="AM19" i="6"/>
  <c r="AO19" i="6" s="1"/>
  <c r="AM14" i="6"/>
  <c r="AO14" i="6" s="1"/>
  <c r="AM13" i="6"/>
  <c r="AO13" i="6" s="1"/>
  <c r="AO25" i="6" l="1"/>
  <c r="AO31" i="6"/>
  <c r="AO37" i="6"/>
  <c r="AM47" i="6"/>
  <c r="U43" i="6"/>
  <c r="V43" i="6"/>
  <c r="AO43" i="6" s="1"/>
  <c r="W43" i="6"/>
  <c r="X43" i="6"/>
  <c r="Y43" i="6"/>
  <c r="Z43" i="6"/>
  <c r="AA43" i="6"/>
  <c r="AB43" i="6"/>
  <c r="AC43" i="6"/>
  <c r="AD43" i="6"/>
  <c r="AE43" i="6"/>
  <c r="AF43" i="6"/>
  <c r="AG43" i="6"/>
  <c r="AH43" i="6"/>
  <c r="AI43" i="6"/>
  <c r="AJ43" i="6"/>
  <c r="AK43" i="6"/>
  <c r="U13" i="6"/>
  <c r="T34" i="6" l="1"/>
  <c r="T38" i="6" l="1"/>
  <c r="S67" i="15"/>
  <c r="S66" i="15"/>
  <c r="AL40" i="6" l="1"/>
  <c r="AL34" i="6"/>
  <c r="AL28" i="6"/>
  <c r="AL42" i="6"/>
  <c r="AL12" i="6"/>
  <c r="AL45" i="6" l="1"/>
  <c r="AL46" i="6"/>
  <c r="AL44" i="6"/>
  <c r="U40" i="6"/>
  <c r="AK44" i="6"/>
  <c r="U42" i="6"/>
  <c r="AL47" i="6" l="1"/>
  <c r="U44" i="6"/>
  <c r="AO44" i="6" s="1"/>
  <c r="AL38" i="6"/>
  <c r="AK38" i="6"/>
  <c r="S38" i="6"/>
  <c r="AK37" i="6"/>
  <c r="AL26" i="6"/>
  <c r="AK26" i="6"/>
  <c r="AK25" i="6"/>
  <c r="AK20" i="6"/>
  <c r="AL14" i="6"/>
  <c r="AK14" i="6"/>
  <c r="AL13" i="6"/>
  <c r="AK13" i="6"/>
  <c r="U12" i="6" l="1"/>
  <c r="U46" i="6" l="1"/>
  <c r="U14" i="6"/>
  <c r="U45" i="6"/>
  <c r="AL32" i="6" l="1"/>
  <c r="U32" i="6"/>
  <c r="T31" i="6"/>
  <c r="U26" i="6" l="1"/>
  <c r="U25" i="6"/>
  <c r="U20" i="6"/>
  <c r="U19" i="6"/>
  <c r="S29" i="15" l="1"/>
  <c r="AL20" i="6" l="1"/>
  <c r="AL19" i="6"/>
  <c r="M46" i="6" l="1"/>
  <c r="M45" i="6"/>
  <c r="M47" i="6" s="1"/>
  <c r="M44" i="6"/>
  <c r="M43" i="6"/>
  <c r="M38" i="6"/>
  <c r="M37" i="6"/>
  <c r="M32" i="6"/>
  <c r="M31" i="6"/>
  <c r="M26" i="6"/>
  <c r="M25" i="6"/>
  <c r="M20" i="6"/>
  <c r="M19" i="6"/>
  <c r="M14" i="6"/>
  <c r="M13" i="6"/>
  <c r="I46" i="6" l="1"/>
  <c r="I45" i="6"/>
  <c r="I47" i="6" s="1"/>
  <c r="I44" i="6"/>
  <c r="I43" i="6"/>
  <c r="I38" i="6"/>
  <c r="I37" i="6"/>
  <c r="I32" i="6"/>
  <c r="I31" i="6"/>
  <c r="I26" i="6"/>
  <c r="I25" i="6"/>
  <c r="I20" i="6"/>
  <c r="I19" i="6"/>
  <c r="I14" i="6"/>
  <c r="I13" i="6"/>
  <c r="AK45" i="6" l="1"/>
  <c r="AK31" i="6" l="1"/>
  <c r="AK32" i="6"/>
  <c r="AK46" i="6" l="1"/>
  <c r="AK47" i="6" s="1"/>
  <c r="AK19" i="6" l="1"/>
  <c r="S43" i="6" l="1"/>
  <c r="S42" i="6"/>
  <c r="S44" i="6" s="1"/>
  <c r="S37" i="6"/>
  <c r="S31" i="6"/>
  <c r="S30" i="6"/>
  <c r="S32" i="6" s="1"/>
  <c r="S26" i="6"/>
  <c r="S25" i="6"/>
  <c r="S20" i="6"/>
  <c r="S19" i="6"/>
  <c r="S13" i="6"/>
  <c r="S12" i="6"/>
  <c r="S14" i="6" s="1"/>
  <c r="R46" i="6"/>
  <c r="R45" i="6"/>
  <c r="R47" i="6" s="1"/>
  <c r="R44" i="6"/>
  <c r="R43" i="6"/>
  <c r="R38" i="6"/>
  <c r="R37" i="6"/>
  <c r="R32" i="6"/>
  <c r="R31" i="6"/>
  <c r="R26" i="6"/>
  <c r="R25" i="6"/>
  <c r="R20" i="6"/>
  <c r="R19" i="6"/>
  <c r="R14" i="6"/>
  <c r="R13" i="6"/>
  <c r="T20" i="6"/>
  <c r="T12" i="6"/>
  <c r="T42" i="6"/>
  <c r="S9" i="15"/>
  <c r="S46" i="6"/>
  <c r="U47" i="6"/>
  <c r="V46" i="6"/>
  <c r="W46" i="6"/>
  <c r="X46" i="6"/>
  <c r="Y46" i="6"/>
  <c r="Z46" i="6"/>
  <c r="AA46" i="6"/>
  <c r="AB46" i="6"/>
  <c r="AC46" i="6"/>
  <c r="AD46" i="6"/>
  <c r="AE46" i="6"/>
  <c r="AF46" i="6"/>
  <c r="AG46" i="6"/>
  <c r="AH46" i="6"/>
  <c r="AI46" i="6"/>
  <c r="AJ46" i="6"/>
  <c r="Q28" i="6"/>
  <c r="Q45" i="6" s="1"/>
  <c r="P46" i="6"/>
  <c r="Q46" i="6"/>
  <c r="P45" i="6"/>
  <c r="S45" i="6"/>
  <c r="T45" i="6"/>
  <c r="W45" i="6"/>
  <c r="X45" i="6"/>
  <c r="Y45" i="6"/>
  <c r="Y47" i="6" s="1"/>
  <c r="Z45" i="6"/>
  <c r="AA45" i="6"/>
  <c r="AB45" i="6"/>
  <c r="AC45" i="6"/>
  <c r="AD45" i="6"/>
  <c r="AE45" i="6"/>
  <c r="AF45" i="6"/>
  <c r="AG45" i="6"/>
  <c r="AG47" i="6" s="1"/>
  <c r="AH45" i="6"/>
  <c r="AH47" i="6" s="1"/>
  <c r="AI45" i="6"/>
  <c r="AJ45" i="6"/>
  <c r="H22" i="6"/>
  <c r="AP22" i="6" s="1"/>
  <c r="O46" i="6"/>
  <c r="O45" i="6"/>
  <c r="O47" i="6" s="1"/>
  <c r="S8" i="15"/>
  <c r="S10" i="15"/>
  <c r="S11" i="15"/>
  <c r="S12" i="15"/>
  <c r="S13" i="15"/>
  <c r="S14" i="15"/>
  <c r="S15" i="15"/>
  <c r="S18" i="15"/>
  <c r="S19" i="15"/>
  <c r="S20" i="15"/>
  <c r="S21" i="15"/>
  <c r="S22" i="15"/>
  <c r="S23" i="15"/>
  <c r="S24" i="15"/>
  <c r="S25" i="15"/>
  <c r="S26" i="15"/>
  <c r="S27" i="15"/>
  <c r="S28"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T68" i="15"/>
  <c r="U68" i="15"/>
  <c r="L46" i="6"/>
  <c r="L45" i="6"/>
  <c r="L44" i="6"/>
  <c r="L43" i="6"/>
  <c r="L38" i="6"/>
  <c r="L37" i="6"/>
  <c r="L32" i="6"/>
  <c r="L31" i="6"/>
  <c r="L26" i="6"/>
  <c r="L25" i="6"/>
  <c r="L20" i="6"/>
  <c r="L19" i="6"/>
  <c r="L14" i="6"/>
  <c r="L13" i="6"/>
  <c r="J13" i="6"/>
  <c r="K34" i="6"/>
  <c r="K38" i="6" s="1"/>
  <c r="K28" i="6"/>
  <c r="H28" i="6" s="1"/>
  <c r="AP28" i="6" s="1"/>
  <c r="K16" i="6"/>
  <c r="H16" i="6" s="1"/>
  <c r="AP16" i="6" s="1"/>
  <c r="K10" i="6"/>
  <c r="K46" i="6"/>
  <c r="K31" i="6"/>
  <c r="K26" i="6"/>
  <c r="K25" i="6"/>
  <c r="K19" i="6"/>
  <c r="K13" i="6"/>
  <c r="K43" i="6"/>
  <c r="K37" i="6"/>
  <c r="K40" i="6"/>
  <c r="K44" i="6" s="1"/>
  <c r="J45" i="6"/>
  <c r="N45" i="6"/>
  <c r="J46" i="6"/>
  <c r="N46" i="6"/>
  <c r="H46" i="6"/>
  <c r="J43" i="6"/>
  <c r="T43" i="6"/>
  <c r="J44" i="6"/>
  <c r="Z44" i="6"/>
  <c r="AF44" i="6"/>
  <c r="H43" i="6"/>
  <c r="J37" i="6"/>
  <c r="T37" i="6"/>
  <c r="Z37" i="6"/>
  <c r="AF37" i="6"/>
  <c r="J38" i="6"/>
  <c r="H37" i="6"/>
  <c r="AP37" i="6" s="1"/>
  <c r="J31" i="6"/>
  <c r="Z31" i="6"/>
  <c r="AF31" i="6"/>
  <c r="J32" i="6"/>
  <c r="T32" i="6"/>
  <c r="Z32" i="6"/>
  <c r="AF32" i="6"/>
  <c r="H31" i="6"/>
  <c r="AP31" i="6" s="1"/>
  <c r="J25" i="6"/>
  <c r="T25" i="6"/>
  <c r="Z25" i="6"/>
  <c r="AF25" i="6"/>
  <c r="J26" i="6"/>
  <c r="T26" i="6"/>
  <c r="Z26" i="6"/>
  <c r="AF26" i="6"/>
  <c r="H25" i="6"/>
  <c r="AP25" i="6" s="1"/>
  <c r="J20" i="6"/>
  <c r="Z20" i="6"/>
  <c r="AF20" i="6"/>
  <c r="J19" i="6"/>
  <c r="T19" i="6"/>
  <c r="Z19" i="6"/>
  <c r="AF19" i="6"/>
  <c r="H19" i="6"/>
  <c r="Z14" i="6"/>
  <c r="J14" i="6"/>
  <c r="T13" i="6"/>
  <c r="Z13" i="6"/>
  <c r="H13" i="6"/>
  <c r="H26" i="6"/>
  <c r="AP26" i="6" s="1"/>
  <c r="AP19" i="6" l="1"/>
  <c r="V47" i="6"/>
  <c r="AO46" i="6"/>
  <c r="AJ47" i="6"/>
  <c r="K14" i="6"/>
  <c r="H10" i="6"/>
  <c r="AP10" i="6" s="1"/>
  <c r="AD47" i="6"/>
  <c r="AC47" i="6"/>
  <c r="AB47" i="6"/>
  <c r="K20" i="6"/>
  <c r="H34" i="6"/>
  <c r="AP34" i="6" s="1"/>
  <c r="L47" i="6"/>
  <c r="X47" i="6"/>
  <c r="T14" i="6"/>
  <c r="T46" i="6"/>
  <c r="T47" i="6" s="1"/>
  <c r="Z47" i="6"/>
  <c r="W47" i="6"/>
  <c r="K32" i="6"/>
  <c r="N47" i="6"/>
  <c r="S47" i="6"/>
  <c r="Q47" i="6"/>
  <c r="J47" i="6"/>
  <c r="AF47" i="6"/>
  <c r="AE47" i="6"/>
  <c r="P47" i="6"/>
  <c r="AI47" i="6"/>
  <c r="AA47" i="6"/>
  <c r="H20" i="6"/>
  <c r="AP20" i="6" s="1"/>
  <c r="K45" i="6"/>
  <c r="K47" i="6" s="1"/>
  <c r="H40" i="6"/>
  <c r="AP40" i="6" s="1"/>
  <c r="H32" i="6"/>
  <c r="AP32" i="6" s="1"/>
  <c r="T44" i="6"/>
  <c r="H38" i="6" l="1"/>
  <c r="AP38" i="6" s="1"/>
  <c r="H45" i="6"/>
  <c r="H47" i="6" s="1"/>
  <c r="H14" i="6"/>
  <c r="AP14" i="6" s="1"/>
  <c r="H44" i="6"/>
  <c r="AP4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F9" authorId="0" shapeId="0" xr:uid="{00000000-0006-0000-0100-000001000000}">
      <text>
        <r>
          <rPr>
            <b/>
            <sz val="9"/>
            <color indexed="81"/>
            <rFont val="Tahoma"/>
            <family val="2"/>
          </rPr>
          <t>YULIED.PENARANDA:</t>
        </r>
        <r>
          <rPr>
            <sz val="9"/>
            <color indexed="81"/>
            <rFont val="Tahoma"/>
            <family val="2"/>
          </rPr>
          <t xml:space="preserve">
Como es meta de tipologia creciente, es importante registrar el valor registrado en le vigencia anterior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HERNANDO.MARTINEZ</author>
  </authors>
  <commentList>
    <comment ref="V12" authorId="0" shapeId="0" xr:uid="{00000000-0006-0000-0200-000001000000}">
      <text>
        <r>
          <rPr>
            <b/>
            <sz val="9"/>
            <color indexed="81"/>
            <rFont val="Tahoma"/>
            <family val="2"/>
          </rPr>
          <t xml:space="preserve">GUSTAVO.SILVA:
Cantidades de què? Aplica para todas las actividades con la misma observación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V6" authorId="0" shapeId="0" xr:uid="{87BA7019-5F26-47FB-A2E2-4F40EC4A5AB6}">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W6" authorId="1" shapeId="0" xr:uid="{8EA62062-4C9B-4AC1-80DC-2DE3ABCECF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X6" authorId="1" shapeId="0" xr:uid="{72026075-8E85-4440-B6A5-7834B8ED57A9}">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List>
</comments>
</file>

<file path=xl/sharedStrings.xml><?xml version="1.0" encoding="utf-8"?>
<sst xmlns="http://schemas.openxmlformats.org/spreadsheetml/2006/main" count="546" uniqueCount="260">
  <si>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</si>
  <si>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</si>
  <si>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</si>
  <si>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</si>
  <si>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</si>
  <si>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</si>
  <si>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</si>
  <si>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</si>
  <si>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</si>
  <si>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</si>
  <si>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</si>
  <si>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</si>
  <si>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</si>
  <si>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</si>
  <si>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</si>
  <si>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</si>
  <si>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</si>
  <si>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</si>
  <si>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</si>
  <si>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</si>
  <si>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</si>
  <si>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</si>
  <si>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</si>
  <si>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</si>
  <si>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</si>
  <si>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</si>
  <si>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</si>
  <si>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</si>
  <si>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</si>
  <si>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</si>
  <si>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</si>
  <si>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</si>
  <si>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</si>
  <si>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</si>
  <si>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</si>
  <si>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</si>
  <si>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</si>
  <si>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</si>
  <si>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</si>
  <si>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</si>
  <si>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</si>
  <si>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</si>
  <si>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</si>
  <si>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</si>
  <si>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</si>
  <si>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</si>
  <si>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</si>
  <si>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</si>
  <si>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</si>
  <si>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</si>
  <si>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</si>
  <si>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</si>
  <si>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</si>
  <si>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</si>
  <si>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</si>
  <si>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</si>
  <si>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</si>
  <si>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</si>
  <si>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</si>
  <si>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</si>
  <si>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</si>
  <si>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</si>
  <si>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</si>
  <si>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</si>
  <si>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</si>
  <si>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</si>
  <si>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</si>
  <si>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</si>
  <si>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</si>
  <si>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</si>
  <si>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</si>
  <si>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</si>
  <si>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</si>
  <si>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</si>
  <si>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</si>
  <si>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</si>
  <si>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</si>
  <si>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</si>
  <si>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</si>
  <si>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</si>
  <si>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</si>
  <si>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</si>
  <si>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</si>
  <si>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</si>
  <si>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</si>
  <si>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</si>
  <si>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</si>
  <si>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</si>
  <si>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</si>
  <si>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</si>
  <si>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</si>
  <si>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</si>
  <si>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</si>
  <si>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</si>
  <si>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</si>
  <si>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</si>
  <si>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</si>
  <si>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</si>
  <si>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</si>
  <si>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</si>
  <si>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</si>
  <si>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</si>
  <si>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Direccionamiento jurídico integral</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</si>
  <si>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</si>
  <si>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</si>
  <si>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</si>
  <si>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</si>
  <si>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</si>
  <si>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FORMATO DE  ACTUALIZACIÓN Y SEGUIMIENTO A LA TERRITORIALIZACIÓN DE LA INVERSIÓN</t>
  </si>
  <si>
    <t>PROYECTO:</t>
  </si>
  <si>
    <t>PERIODO:</t>
  </si>
  <si>
    <t>Enero 31 a junio 30 de 2017</t>
  </si>
  <si>
    <t>1, COD. META</t>
  </si>
  <si>
    <t>2, Meta Proyecto</t>
  </si>
  <si>
    <t>4, Variable</t>
  </si>
  <si>
    <t>5, Programación-Actualización</t>
  </si>
  <si>
    <t>6,  ACTUALIZACIÓN</t>
  </si>
  <si>
    <t>7, SEGUIMIENTO</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</si>
  <si>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</si>
  <si>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</si>
  <si>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</si>
  <si>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</si>
  <si>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</si>
  <si>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</si>
  <si>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</si>
  <si>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</si>
  <si>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</si>
  <si>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</si>
  <si>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</si>
  <si>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</si>
  <si>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</si>
  <si>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</si>
  <si>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</si>
  <si>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</si>
  <si>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</si>
  <si>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</si>
  <si>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</si>
  <si>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</si>
  <si>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</si>
  <si>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</si>
  <si>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 xml:space="preserve">Especial (la meta se centra en el fortalecimiento institucional y por ende el punto de inversion es la Entidad y la poblacion afectada son los funcionarios y contratistas de la SDA </t>
  </si>
  <si>
    <t>Magnitud Vigencia</t>
  </si>
  <si>
    <t>Distrito Capital</t>
  </si>
  <si>
    <t>Chapinero</t>
  </si>
  <si>
    <t>Chapinero Central</t>
  </si>
  <si>
    <t xml:space="preserve">Avenida Caracas N° 54 - 38   </t>
  </si>
  <si>
    <t>Esta información no se puede territorializar toda vez que son acciones que se adelantan en la sede principal y son de carácter administrativo</t>
  </si>
  <si>
    <t>Relacionar la información asociada a la población (Numero de hombres) espacios relacionados al punto de inversión en que se ejecutó la meta.</t>
  </si>
  <si>
    <t>Desde nuestra competencia no se hace distinción para los grupos Etareos</t>
  </si>
  <si>
    <t>TODOS LOS GRUPOS</t>
  </si>
  <si>
    <t>NO IDENTIFICA GRUPOS ETNICOS</t>
  </si>
  <si>
    <t>Recursos Vigencia</t>
  </si>
  <si>
    <t>Magnitud Reservas</t>
  </si>
  <si>
    <t>Reservas Presupuestales</t>
  </si>
  <si>
    <t>Especial (la meta se encuentra en la linea de direccionamieto juridico integral y busca mejorar los tiempos de respuesta de la entidad a los requerimientos de carácter judicial)</t>
  </si>
  <si>
    <t xml:space="preserve">Especial (la meta se encuentra en la linea de direccionamieto juridico integral y busca que la entidad mantenga su eficiencia procesal con fallos a favor de la misma) </t>
  </si>
  <si>
    <t>TOTALES - PROYECTO</t>
  </si>
  <si>
    <t>Total recursos vigencia</t>
  </si>
  <si>
    <t>Total recursos reservas</t>
  </si>
  <si>
    <t>Total  Recursos  Proyecto</t>
  </si>
  <si>
    <t>PROGRAMA</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</si>
  <si>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</si>
  <si>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</si>
  <si>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</si>
  <si>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</si>
  <si>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</si>
  <si>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</si>
  <si>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</si>
  <si>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</si>
  <si>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</si>
  <si>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</si>
  <si>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3, Nombre -Punto de inversión (Escala: Localidad, Especial, Distrital)
Breve descripción del punto de inversión.</t>
  </si>
  <si>
    <t>5, PONDERACIÓN HORIZONTAL AÑO: 2018</t>
  </si>
  <si>
    <t>Implementar 10 procesos del PGD</t>
  </si>
  <si>
    <t xml:space="preserve">Archivo de Gestión de la DGC - PIGA,  Formatos de tablas de retención documental, actas de visita, Archivo de gestión de la Dirección Legal Ambiental </t>
  </si>
  <si>
    <r>
      <t>7, OBSERVACIONES AVANCE VIGENCIA</t>
    </r>
    <r>
      <rPr>
        <b/>
        <sz val="10"/>
        <color rgb="FFFF0000"/>
        <rFont val="Arial"/>
        <family val="2"/>
      </rPr>
      <t xml:space="preserve"> </t>
    </r>
    <r>
      <rPr>
        <b/>
        <sz val="10"/>
        <rFont val="Arial"/>
        <family val="2"/>
      </rPr>
      <t>2018</t>
    </r>
  </si>
  <si>
    <t>1, Elaborar el Plan de Manejo y Regularizacion de la sede Administraiva de la SDA</t>
  </si>
  <si>
    <t>2, Realizar el proceso de seguimiento a las actividades de instalacion y acondicionamiento del nuevo mobiliario en el piso 2 de la sede administrativa de la SDA</t>
  </si>
  <si>
    <t>3, Realizar los procesos precontractuales y contractuales para la adjudicación de los contratos de adecuacion del Semisotano de la SDA</t>
  </si>
  <si>
    <t>4, Realizar el seguimiento a las actividades de adecuación del semisotano de la SDA</t>
  </si>
  <si>
    <t>5, Realizar la entrega para la disposición adecuada de los residuos  que genere la entidad de acuerdo a sus características con los gestores autorizados.</t>
  </si>
  <si>
    <t>6, Desarrollar una estrategia de cosecha de agua en una de las sedes con control operacional de la SDA</t>
  </si>
  <si>
    <t>7, Divulgación de la GUÍA PARA LAS COMPRAS PÚBLICAS SOSTENIBLES  EN LA SECRETARÍA DISTRITAL DE AMBIENTE</t>
  </si>
  <si>
    <t>8, Ejecución de estrategias para incentivar la cultura del uso de la bicicleta “Acuerdo 660 de 2016”</t>
  </si>
  <si>
    <t>9, Realizar seguimiento y sostenimiento a cada uno de los programas que hacen parte del PIGA</t>
  </si>
  <si>
    <t xml:space="preserve">10, Llevar a cabo capacitaciones o talleres en temas relacionados con el fortalecimiento del clima organizacional </t>
  </si>
  <si>
    <t>11, Realizar jornadas de integración en pro del fortalecimiento de los valores institucionales</t>
  </si>
  <si>
    <t xml:space="preserve">12, Realizar el diagnostico de riesgo psicosocial a los servidores de la SDA e implementar las acciones recomendadas producto de dicho diagnostico  </t>
  </si>
  <si>
    <t xml:space="preserve">13, Realizar la medicion del clima organizacional </t>
  </si>
  <si>
    <t>14, Llevar a cabo  jornadas de capacitación y re inducción en temas misionales y transversales a los servidores de la SDA</t>
  </si>
  <si>
    <t xml:space="preserve">15, Realizar la revisión y actualizacion de las Tablas de Retencion Documental </t>
  </si>
  <si>
    <t xml:space="preserve">16, Realizar la organización de los expedientes de archivos misionales de gestión y central </t>
  </si>
  <si>
    <r>
      <t xml:space="preserve">17, Aprobacion del  Plan de Conservación Documental </t>
    </r>
    <r>
      <rPr>
        <sz val="8"/>
        <color rgb="FFFF0000"/>
        <rFont val="Arial"/>
        <family val="2"/>
      </rPr>
      <t xml:space="preserve"> </t>
    </r>
  </si>
  <si>
    <t xml:space="preserve">18, Revisión Jurídica de las normas ambientales para conocer su vigencia, concordancia y priorizar las necesidades de regulación según la competencia de la SDA. </t>
  </si>
  <si>
    <t>19, Elaborar Regulaciones y Normas ambientales.</t>
  </si>
  <si>
    <t xml:space="preserve">20, Fijar directrices en materia legal ambiental que se requieran para la correcta interpretación y aplicación de las normas de competencia de la SDA. </t>
  </si>
  <si>
    <t xml:space="preserve">21, Emitir conceptos jurídicos. </t>
  </si>
  <si>
    <t xml:space="preserve">22, Asesoría jurídica en materia legal ambiental a las dependencias de la Entidad. </t>
  </si>
  <si>
    <t xml:space="preserve">23, Control de legalidad de los proyectos de acto administrativo sometidos consideración de la DLA. </t>
  </si>
  <si>
    <t>24, Realizar actuaciones de Inspección, Vigilancia y Control a las Entidades Sin Animo de Lucro -  ESAL  de carácter ambiental.</t>
  </si>
  <si>
    <t xml:space="preserve"> 25, Orientar a ciudadanos respecto de los derechos y obligaciones de las entidades sin ánimo de lucro.</t>
  </si>
  <si>
    <t>26, Actualización de las base de datos de las ESAL</t>
  </si>
  <si>
    <t xml:space="preserve">27, Atención de procesos judiciales, contencioso administrativos, constitucionales y extrajudiciales. </t>
  </si>
  <si>
    <t>28, Intervenir en calidad de Autoridad Ambiental en las acciones populares, acciones penales y procesos  civiles.</t>
  </si>
  <si>
    <t>29,Unificar  criterios para la Defensa Judicial y Extrajudicial.</t>
  </si>
  <si>
    <t>Cumplimiento de los Objetivos del PGA, del PDD, PIGA  y de la normatividad aplicable a la entidad.</t>
  </si>
  <si>
    <t>Archivo de gestión de la DGC –PIGA</t>
  </si>
  <si>
    <t xml:space="preserve">Planillas de asistencia, Informe de Biestar, Correos electrónicos </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</si>
  <si>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</si>
  <si>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Mantener un buen sistema de gestión documental le permite a la Entidad dar respuesta oportuna y confiable a los requerimientos de usuarios tanto internos como externos.
- Facilita la consulta y garantizar su preservación, cumpliendo con la normatividad vigente.</t>
  </si>
  <si>
    <t>Formatos de tablas de retención documental, actas de visita.</t>
  </si>
  <si>
    <t>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t>
  </si>
  <si>
    <t xml:space="preserve">Archivo de gestión de la Dirección Legal Ambiental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</si>
  <si>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</si>
  <si>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 xml:space="preserve">Archivo de gestion de la Direccion Legal Ambiental </t>
  </si>
  <si>
    <t>Optimización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</si>
  <si>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Documento técnico PMR, planos y diseños.</t>
  </si>
  <si>
    <t>Se ha realizado entrega de residuos  a la Cooperativa de Reciclaje El Porvenir, aprovechables (papel, cartón, plástico, vidrio, metal) en una cantidad aproximada de 2,090   Kg.
Se hizo entrega de residuos de envases de aseo (30 kg) devolución posconsumo y de RAEE´S (605,5 kg) por elemento dado de baja por almacén,, luminarias (30kg)</t>
  </si>
  <si>
    <t>Actividad desarrollada en el I y II trimestre</t>
  </si>
  <si>
    <t>La guia se socializo en las capacitaciones realizadas por el PIGA, adicionalmente  la guia se encuentra en la pagina  web de la Secretraría para el conocimiento de   funcionarios y contratistas</t>
  </si>
  <si>
    <t>Se han  realizado tres (3) jornadas de dia sin carro distrital en la cual han participado  (249) funcionarios y contratistas,con un promedio mensual de (26) biciusuarios, con una participación promedio en el día del no carro de (30  ) bici usuarios Se enviaron por correo institucional las piezas comunicativas para motivar la participación de los servidores de la entidad, al igual se pasan por las pantallas virtuales.
Se cuentan en  la modalidad de Teletrabajo Suplementario, (17) funcionarios.
Se realizo capacitación en seguridad vial en el mes de agosto.
La Entidad participo en la Semana de la Bicicleta organizada por la SDM.</t>
  </si>
  <si>
    <t>En el  trimestre de julio a septiembre  de 2018, se llevaron las actividades programadas para el seguimiento y sostenimiento del PIGA así:
USO EFICIENTE DEL AGUA :  Se realiza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 Se ejecutaron las actividades establecidas en la estrategia de uso eficiente del agua, como envío de correos institucionales (Tips Ambientales). Verificación de consumos diarios de agua, en el formato establecido en el procedimiento.
USO EFICIENTE DE LA ENERGIA: Se realiza de manera mensual la estrategia denominada “Día de la Escalera” con el fin de  desmotivar el uso del ascensor, generando modificaciones en el hábito de consumo, obteniendo resultados importantes de reducción.
 Se envian de manera frecuente Tips sobre el uso eficiente y ahorro de energia. 
GESTIÓN INTEGRAL DE RESIDUOS: • Se actualizo la información relacionada con el control de impresión los informes  se remiten por correo institucional. 
• Se    envia por correo interno   y  se publica en las carteleras virtuales de la SDA el video cero papel.
• Se realizaron actividades tendientes a concientizar sobre el buen uso del papel, se continuo con la recolección del papel reutilizable que los usuarios desechan.
•Se realizo entrega de residuos aprovechables a la Cooperativa de Reciclaje El Porvenir, se realizo  taller y capacitación para los servidores de la entidad.
• Se presenta en las carteleras virtuales el video del uso del punto ecológico.
CONSUMO SOSTENIBLE: Se publico en la pagina de la Secretaría la Guia para el conocimiento de lso funcionarios y contratistas.
IMPLEMENTACIÓN DE PRACTICAS SOSTENIBLES: La SDA, esta participando en el programa " Bogotá se mueve sostenible",  el cual promueve la realización de un día al mes denominado "día sin carro distrital", se han enviado de manera permanente tips para motivar la participación de los funcionarios en esta actividad, se han colocado en las pantallas virtuales,  incrementado el número de biciusuarios en la entidad.
Se envia por correo institucional el listado  de los usuarios frecuentes de cada mes en la SDA, se les da un incentivo a los mas frecuentes.
Se realiza el mantenimiento de las terrazas y jardín vertical de la SDA.</t>
  </si>
  <si>
    <t>N.A.</t>
  </si>
  <si>
    <t>Se desarrolló la Actividad de la "Polla Mundialista" donde participaron todos los servidores de la Entidad. 
Se realizó la Actividad de "Cometas en Familia" que se llevó a acabo en el parque Entrenubes, con la participación de los servidores que se inscribieron a la actividad y sus familias acompañantes. 
Se realizó la actividad del Muro "Escribe con Amor" donde se enfocaron los valores del Respeto y Honestidad, donde los servidores tuvieron la oportunidad de escribir mensajes de amor y Amistad</t>
  </si>
  <si>
    <t>Se realizó capacitación en manejo del estrés al Archivo Central y al grupo del área Contractual</t>
  </si>
  <si>
    <t xml:space="preserve">Se realizó la Medición de clima con una participación total de 738 servidores que contestaron la encuesta; para lo cual, Compensar presentó el resultado derivado del diagnostico de Clima laboral y se realizó reunión con Compensar para revisar los temas de Intervención al clima laboral. </t>
  </si>
  <si>
    <t>Se convocó a los funcionarios a Inscribirse en la ruta de Reinducción de acuerdo a la circular 025 de 2018 de la Alcaldia Mayor e Igualmente se llevó a cabo la reinducción al Sistema de Información de la Entidad a todos los servidores.</t>
  </si>
  <si>
    <t xml:space="preserve">Hasta el 3er trimestre, se han desarrollado las siguientes actividades: 
* Se realizó taller de Trabajo en equipo para mejorar el clima laboral del área. 
* Se realizó la actividad del día de la familia que consistió en compartir un día de esparcimiento con los funcionarios y su núcleo familiar en Lago Mar- Compensar. 
* Se está realizando la Actividad de Integración de los servidores, que consisten en "Ambiente Mundialista", en la cual se permite ver un partido diario del mundial de Futbol y se realizó una polla mundialista, con la participación de los servidores que deseaban participar. 
* Se realizó la aplicación de la encuesta de Clima laboral a los servidores de la Entidad
*Se realizó la Actividad de "Cometas en Familia" que se llevó a cabo en el parque Entrenubes, con la participación de los servidores que se inscribieron a la actividad y sus familias acompañantes. 
*Se realizó la actividad del Muro "Escribe con Amor" donde se enfocaron los valores del Respeto y Honestidad, donde los servidores tuvieron la oportunidad de escribir mensajes de amor y Amistad.
*Se realizó capacitación en manejo del estrés al Archivo Central y al grupo del área Contractual.
* Compensar presentó el resultado derivado del diagnóstico de Clima laboral y se realizó reunión con Compensar para revisar los temas de Intervención al clima laboral.
*Se convocó a los funcionarios a Inscribirse en la ruta de Re inducción de acuerdo a la circular 025 de 2018 de la Alcaldía Mayor e Igualmente se llevó a cabo la re inducción al Sistema de Información de la Entidad a todos los servidores.
</t>
  </si>
  <si>
    <t>Se realizó revisión jurídica y análisis de vigencia y concordancia de las normas ambientales de las siguientes temáticas ambientales (Licencias Ambientales; Proceso Sancionatorio ambiental; Flora y Fauna Silvestre; Silvicultura Urbana; Industrias Forestales; Publicidad Exterior Visual)</t>
  </si>
  <si>
    <t>Se apoyó la elaboración y revisión de los siguientes decretos, Acuerdos y Resoluciones: - Decreto 484 del 17 de Agosto de 2018, Decreto 482 del 17 de Agosto de 2018, Decreto 1468 del 06 de Agosto de 2018, Proyecto de decreto "Por el cual se regula la Publicidad Exterior Visual para la Consulta Popular Anticorrupción a celebrarse el 26 de agosto de 2018, y se toman otras determinaciones.”,  Proyecto de decreto "“Por medio del cual se deroga el Decreto Distrital 528 de 2014” - Proyecto de decreto "Por medio del cual se anuncia el proyecto denominado "Adquisición Predial en la Franja de Adecuación y la Reserva Forestal Protectora de los Cerros Orientales de Bogotá, Distrito Capital, en cumplimiento al Decreto Distrital 485 de 2015, y el numeral 2,2 de la Sentencia de Acción Popular No. 2005-662 - cerros Orientales de Bogotá", el cual se desarrollará por motivos de utilidad pública e interés social"</t>
  </si>
  <si>
    <t>Mediante los siete (7) comités de conciliación, se establecieron directrices y parámetros para correcta y efectiva representación judicial y extrajudicial de los procesos a cargo de la Secretaría Distrital de Ambiente</t>
  </si>
  <si>
    <t>Entre el 01 de julio y 27 de septiembre de 2018, la Dirección Legal Ambiental emitió veintiún (21) conceptos jurídicos y/o conceptos de viabilidad jurídica.   La medición del cumplimiento de los términos legales en la emisión de conceptos jurídicos arrojó un nivel de cumplimiento del indicador del100%. Lo anterior significa todos los conceptos emitidos se hicieron dentro de los términos legales establecidos.</t>
  </si>
  <si>
    <t xml:space="preserve">La Dirección Legal Ambienta presto asesoría en los siguientes temas:
- Norma suelos contaminados - SRHS
- Plan de Manejo Palomas - IDPYBA
- POT - Habitat - y a algunos prcesos misionales de la Entidad </t>
  </si>
  <si>
    <t>Se realizó revisión de los siguientes actos administrativos: Res No.2051 Renuncia JCRP Corporativa, Res No.2052 Renuncia AGG Corporativa, Res No.2053 Renuncia JG Corporativa, Res No.2056  Encargo AGG Corporativa, Res No.2057 Encargo ODF Corporativa, Res No.2058 Encargo CLS Corporativa, Res No.2107 Termina Encargo Corporativa, Res No.2108 Encargo AGG 09-07 Corporativa, Res No.2148  Encargo OIM Corporativa, Res No.2166 Modificación presupuesto Financiera, Res No.2165  Modificación presupuesto Financiera, Res No.2241  Plan Parcial Arboleda VR MCO DGA, Res No.2275  Encargo Camilo Puentes Corporativa, Res No.2276  Encargo Diana Mantilla Corporativa, Res No.2319  Depuración contable 2 Financiera, Res No.2318  Modificación presupuesto Financiera, Res No.2320 Sistema Integrado de Conservación- SIC Corporativa, Res No.2326 Depuración contable Financiera, Res No.2332 Concertación áreas estratégicas DGA, Res No.2333 Modifica Resolución No.231-2012 Subsecretaria, Res No.2356 Termina Encargos y Provisionalidad Corporativa, Res No.2428  Encargo Alba Ruth Alejo Corporativa</t>
  </si>
  <si>
    <t>En los meses de julio y 27 de septiembre de 2018,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(63); Análisis financiero a la información económica (25); Requerimientos expedidos (32); Visitas administrativas (03); Autos de cargos y de pruebas (7); Resoluciones de archivo (6); Oficios de respuesta a comunicaciones (45); Respuestas a derechos de petición (6); Traslado por competencia (1); comunicaciones a las entidades (04) y Certificados de inspección, vigilancia y control (9), Respuesta y/o Informe de Queja (3) y Tramite de notificación (80)</t>
  </si>
  <si>
    <t>En los meses de julio y 27 de septiembre de 2018, se dio orientación a ciudadanos respecto de los derechos y obligaciones de las Entidades sin Ánimo de Lucro y demás asuntos que fueron  consultados para lo cual se adelantaron las siguientes gestiones: Atención personalizada y telefónica (03), y Solicitudes de información a entidades (1).</t>
  </si>
  <si>
    <t xml:space="preserve">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
</t>
  </si>
  <si>
    <t>Hasta el 3er trimestre se ha realizado revisión jurídica y análisis de vigencia y concordancia de las normas ambientales de las siguientes temáticas ambientales (Licencias Ambientales; Proceso Sancionatorio ambiental; Flora y Fauna Silvestre; Silvicultura Urbana; Industrias Forestales; Publicidad Exterior Visual. Se apoyó la elaboración y revisión de Decretos, Acuerdos y Resoluciones. Se proyectó la Directiva mediante la cual se aclara el error de forma presentado en la Directiva 04 de 2017. Adicionalmente, mediante los 7 comités de conciliación, se establecieron directrices y parámetros para correcta y efectiva representación judicial y extrajudicial de los procesos a cargo de la Secretaría. Se emitieron 39 conceptos jurídicos. Se prestó asesoría en materia legal ambiental a las dependencias de la Entidad y a algunos procesos misionales de la Entidad e hizo revisión de actos administrativos. Se realizó proceso de inspección, vigilancia y control a Entidades sin ánimo de lucro cuyo objeto social se encuentra enmarcado en la defensa y protección del medio ambiente y los recursos naturales renovables en el Distrito Capital. 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</si>
  <si>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Entre el 01 de julio y 27 de septiembre de 2018, la Secretaría Distrital de Ambiente registró un éxito procesal del 50%, esto es, que de dos (02) procesos en contra terminados, uno (01) de ellos registró con fallo a favor de la Secretaría Distrital de Ambiente y en un (01) proceso el fallo fue desfavorable para la Entidad. Así: 01/01 = 50%. Cabe destacar que, en dichos procesos en contra, la Representación Judicial fue ejercida por la Entidad.</t>
  </si>
  <si>
    <t>Se realizó atención oportuna a ciento ocho (108) procesos contra la Entidad en los cuales la Representación Judicial se encuentra a cargo de la misma; al igual que cincuenta  (50) procesos con representación a cargo de la Secretaria Jurídica, y veintidós (22) tutelas para un total de (180) procesos que corresponden al 100%. Además de lo anterior, se ha realizado atención cuatrocientos veinte  (420) procesos penales.</t>
  </si>
  <si>
    <t>Hasta el 3er trimestre, se ha realizado atención oportuna a 214 procesos contra la Entidad en los cuales la Representación Judicial se encuentra a cargo de la misma; al igual que 104 procesos con representación a cargo de la Secretaria Jurídica, y 52 tutelas para un total de 370 procesos que corresponden al 100%. Además de lo anterior, se ha realizado atención 420 procesos penales. El éxito procesal cuantitativo y cualitativo se realiza anualmente. Entre el 01 de julio y 27 de septiembre de 2018, la Secretaría Distrital de Ambiente registró un éxito procesal del 50%, esto es, que de dos (02) procesos en contra terminados, uno (01) de ellos registró con fallo a favor de la Secretaría Distrital de Ambiente y en un (01) proceso el fallo fue desfavorable para la Entidad. Así 01/01 = 50%. Cabe destacar que, en dichos procesos en contra, la Representación Judicial fue ejercida por la Entidad.</t>
  </si>
  <si>
    <t xml:space="preserve">Al PRM se le incorporaron las recomendaciones del Estudio de Tránsito y se consultó con la Secretaría Distrital de Planeación para cuándo se tiene pensado sea aprobado el nuevo POT propuesto por la actual Administración,  cuya filosofía al parecer es favorecer el uso de la bicicleta. Ello podría implicar la no obligatoriedad de la compensación de los parqueaderos existentes.
</t>
  </si>
  <si>
    <t>Se hizo entrega de residuos  a la Cooperativa de Reciclaje El Porvenir, aprovechables (papel, cartón, plástico, vidrio, metal) en una cantidad aproximada de 22.222  Kg. Se hizo entrega de residuos de envases de aseo (56,20 kg) devolución posconsumo y de RAEE´S (5.376.7 kg) por elementos dados de baja por almacén, tóner (153,6 kg), luminarias (163 kg) baterías plomo ácido (386,8 kg)  entregados a gestor autorizado. Se instaló en el aula Soratama el sistema de cosecha de agua. Se publicó GUÍA PARA LAS COMPRAS PÚBLICAS SOSTENIBLES EN LA SECRETARÍA DISTRITAL DE AMBIENTE, adoptada mediante la Res. 03391 de 2017, se procedió su publicación en la intranet y se incluyó en el procedimiento de Estudios Previos. Se han realizado 9 jornadas del día de la movilidad sostenible participando 330 funcionarios y contratistas, en el periodo analizado llegaron a la entidad en bicicleta 717 biciusuarios con promedio mensual de 90. Se envió por e-mail piezas comunicativas motivando la participación. En la modalidad de Teletrabajo Suplementario hay 14 funcionarios. En los días de Movilidad Sostenible se realizaron caravanas urbanas fomentando la caminata, se diseñaron juegos didácticos incentivando la participación y se entregó incentivos a los participantes, se realizó Caminata Ecológica a las Piedras de Moyas. Se participó en el taller práctico "Como construir un cicloparqueadero de calidad" en la SDM, La SDA hace parte del juego "Cuando te mueves Bogotá se mueve" realizado por la Sec. Movilidad. Se apoyó la capacitación en "Seguridad vial" dictado por la Sec. de Movilidad para funcionarios y contratistas de la Entidad. Se realizó taller de mecánica básica para bicicletas por parte de la Sec. de Movilidad. Se presentó scketch motivando la participación, se obtuvo tercer lugar por participación en el reto bici+ peatón.  La SDA participo en la semana de la bicicleta y el reto realizada en la última semana de septiembre e incentivo a los servidores a participar por medio de un Scketch.</t>
  </si>
  <si>
    <t>En el mes de agosto no se realizó debido a que el facilitador se ocupó de otras actividades prioritarias para la DGC , por tal motivo se realizará en el mes de octubre</t>
  </si>
  <si>
    <t>Durante el trimestre no se llevaron a cabo capacitaciones o talleres en temas relacionados con el fortalecimiento del clima organizacional, teniendo en cuenta que se desarrollaron otras actividades prioritarias para la DGC</t>
  </si>
  <si>
    <t>Actividadd desarrollada en el II trimestre</t>
  </si>
  <si>
    <t>Aunque la actividad estaba programada para desarrollarse en el II semestre de 2018, la misma  se ejeucto en su totalidad  dado que el sistema integrado de conservación documental fue aprobado por el comité del subsistema interno de gestión documental y archivo (siga). El sistema integrado de conservación fue adoptado por la entidad a través de la resolución no. 2320 de 2018.</t>
  </si>
  <si>
    <t>Para los expedientes misionales ambientales se realizó la apertura y organización de 4668 expedientes pertenecientes a procesos sancionatorios y permisivos incluyendo el III trimestre</t>
  </si>
  <si>
    <t xml:space="preserve">Para los expedientes misionales ambientales se realizó la apertura y organización de 4668 expedientes pertenecientes a procesos sancionatorios y permisivos incluyendo el III trimestre.
Aunque la actividad “Aprobación del  Plan de Conservación Documental” estaba programada para desarrollarse en el II semestre de 2018, la misma  se ejecuto en su totalidad  dado que el sistema integrado de conservación documental fue aprobado por el comité del subsistema interno de gestión documental y archivo (siga). El sistema integrado de conservación fue adoptado por la entidad a través de la resolución no. 2320 de 2018.
</t>
  </si>
  <si>
    <t>Actualmente, se encuentran los estudios previos en revisión para efectuar los prepliegos de condiciones y dar inicio a los procesos de contratación</t>
  </si>
  <si>
    <t>Actualmente, se encuentran los estudios previos en revisión para efectuar los prepliegos de condiciones y dar inicio a los procesos de contratación.
Durante el 3er trimestre, se llevarán a cabo las actividades pendientes de realizar correspondientes a  capacitaciones o talleres en temas relacionados con el fortalecimiento del clima organizacional; con el fin, de nivelar el retraso presentado</t>
  </si>
  <si>
    <t>Debido al aumento en las cantidades de obra a contratar para realizar la actividad, surgieron retrazos en el proceso contractual y en estos momentos se encuentra en culminacion de estudios previos para proceguir con el proceso contractual</t>
  </si>
  <si>
    <r>
      <t xml:space="preserve">Al PRM se le incorporaron las recomendaciones del Estudio de Tránsito y se consultó con la Secretaría Distrital de Planeación para cuándo se tiene pensado sea aprobado el nuevo POT propuesto por la actual Administración,  cuya filosofía al parecer es favorecer el uso de la bicicleta. Ello podría implicar la no obligatoriedad de la compensación de los parqueaderos existentes.
Debido al aumento en las cantidades de obra </t>
    </r>
    <r>
      <rPr>
        <sz val="10"/>
        <color rgb="FF00B050"/>
        <rFont val="Calibri"/>
        <family val="2"/>
        <scheme val="minor"/>
      </rPr>
      <t>para desarrollar las diferentes actividades constructivas y de adecuaciones de la SDA</t>
    </r>
    <r>
      <rPr>
        <sz val="10"/>
        <rFont val="Calibri"/>
        <family val="2"/>
        <scheme val="minor"/>
      </rPr>
      <t xml:space="preserve">,  surgieron retrasos en el proceso contractual y en estos momentos se encuentra en culminación de estudios previos para proseguir con el proceso contractual
</t>
    </r>
  </si>
  <si>
    <t>Durante el 4to trimestre, se llevarán a cabo las actividades pendientes de realizar correspondientes a  capacitaciones o talleres en temas relacionados con el fortalecimiento del clima organizacional; con el fin, de nivelar el retraso presentado</t>
  </si>
  <si>
    <t>Se presentaron retrasos para la contratación de la instalación y acondicionamiento del nuevo mobiliario en el piso 2 y de la adecuación del semisótano, debido a que las diferentes cantidades de obra en cada uno de los procesos de contratación aumentaron lo cual ha causado retrasos y cabios en los estudios previos.
Durante el trimestre no se llevaron a cabo capacitaciones o talleres en temas relacionados con el fortalecimiento del clima organizacional, teniendo en cuenta que se desarrollaron otras actividades prioritarias para la DGC</t>
  </si>
  <si>
    <t>Actividad a desarrollar en el IV trimestre</t>
  </si>
  <si>
    <t xml:space="preserve">Al Plan de Regularización y Manejo se le incorporaron las recomendaciones del Estudio de Tránsito y se consultó con la Secretaría Distrital de Planeación para cuándo se tiene pensado sea aprobado el nuevo POT propuesto por la actual Administración,  cuya filosofía al parecer es favorecer el uso de la bicicleta. Ello podría implicar la no obligatoriedad de la compensación de los parqueaderos existentes.
Debido al aumento en las cantidades surgieron retrasos en el proceso contractual y en estos momentos se encuentra en culminación de estudios previos para proseguir con el proceso contractual
</t>
  </si>
  <si>
    <t>30. Realizar el proceso precontractual y contractual para la adecuación de la cafetería de la SDA.</t>
  </si>
  <si>
    <t>Al Plan de Regularización y Manejo se incorporaron recomendaciones del Estudio de Tránsito. Se entregó residuos a Cooperativa de Reciclaje El Porvenir, aprovechables (papel, cartón, plástico, vidrio, metal) en una cantidad aproximada de 22.222 Kg. Se entregaron residuos de envases de aseo (56,20 kg) devolución posconsumo (5.376.7 kg) por elementos dados de baja en almacén, tóner (153,6 kg), luminarias (163 kg) baterías plomo ácido (386,8 kg) entregados a gestor autorizado. Se instaló en el aula Soratama, sistema de cosecha de agua. Se publicó GUÍA PARA LAS COMPRAS PÚBLICAS. Se realizaron jornadas de día de la movilidad sostenible. En la modalidad de Teletrabajo hay 14 funcionarios. En los días de Movilidad Sostenible se realizaron caravanas urbanas y se entregó incentivos a participantes, se realizó Caminata Ecológica. Se participó en taller como construir un cicloparqueadero de calidad. Se apoyó la capacitación en Seguridad vial. Se realizó taller de mecánica básica para bicicletas. Se participó en la semana de la bicicleta. Se realizó taller de Trabajo en equipo. Se realizó la actividad día de la familia. Se realizó la Actividad de Integración de los servidores "Ambiente Mundialista”. Se aplicó la encuesta de Clima laboral. Se realizó actividad Cometas en Familia. Se realizó capacitación en manejo de estrés. Compensar presentó el resultado del diagnóstico de Clima laboral y se realizó reunión para revisar los temas de Intervención. Se llevó a cabo re inducción al Sistema de Información de la Entidad a los servidores. Se realizó la apertura y organización de 4668 expedientes de procesos sancionatorios y permisivos. Se Aprobó el Plan de Conservación Documental. Revisión jurídica y análisis de vigencia y concordancia de las normas ambientales. Se apoyó en elaboración y revisión de Decretos, Acuerdos y Resoluciones. Se establecieron directrices y parámetros para correcta y efectiva representación judicial y extrajudicial de los procesos a cargo de la entidad. Se emitieron 39 conceptos jurídicos. Se prestó asesoría en materia legal ambiental y se hizo revisión de actos administrativos. Se realizó proceso de inspección, vigilancia y control a Entidades sin ánimo de lucro conforme lo dispuesto en el Decreto 172 mayo 04/2009, respecto del proceso de integración al Sistema de Información de Personas, se realizó administración y actualización del sistema de información de personas jurídicas con las gestiones producto de la inspección, vigilancia y control a las Entidades Sin Ánimo de Lucro. Se realizó atención oportuna a 214 procesos contra la Entidad, al igual que 104 procesos con representación a cargo de la Secretaria Jurídica y 52 tutelas para total de 370 procesos que corresponden al 100%. Se realizó atención 420 procesos penales. La SDA registró éxito procesal del 50%, esto es, que de 2 procesos en contra terminados, 1 registró  fallo a favor de la SDA y 1 proceso el fallo fue desfavorable para la Entidad (3 trim). Así 01/01 = 50%.</t>
  </si>
  <si>
    <t xml:space="preserve">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-Intervenir en las Acciones Populares entre particulares en las que amenace el medio ambiente sano, que se adelanten ante Juzgados Civiles del Circuito de Bogotá, a través del trámite de conceptos técnicos y asistencia a las Audiencias de Pacto de Cumplimiento.
-Establecer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</si>
</sst>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0.0"/>
    <numFmt numFmtId="177" formatCode="[$$-240A]\ #,##0"/>
    <numFmt numFmtId="178" formatCode="_(&quot;$&quot;* #,##0_);_(&quot;$&quot;* \(#,##0\);_(&quot;$&quot;* &quot;-&quot;??_);_(@_)"/>
    <numFmt numFmtId="179" formatCode="&quot;$&quot;\ #,##0.00"/>
    <numFmt numFmtId="180" formatCode="_-* #,##0.0\ &quot;€&quot;_-;\-* #,##0.0\ &quot;€&quot;_-;_-* &quot;-&quot;??\ &quot;€&quot;_-;_-@_-"/>
    <numFmt numFmtId="181" formatCode="#,##0.0;\-#,##0.0"/>
  </numFmts>
  <fonts count="4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4"/>
      <name val="Calibri"/>
      <family val="2"/>
    </font>
    <font>
      <sz val="9"/>
      <name val="Arial Narrow"/>
      <family val="2"/>
    </font>
    <font>
      <sz val="9"/>
      <color theme="1"/>
      <name val="Arial"/>
      <family val="2"/>
    </font>
    <font>
      <b/>
      <sz val="11"/>
      <color indexed="8"/>
      <name val="Arial"/>
      <family val="2"/>
    </font>
    <font>
      <sz val="8"/>
      <color indexed="8"/>
      <name val="Arial"/>
      <family val="2"/>
    </font>
    <font>
      <b/>
      <sz val="9"/>
      <color indexed="81"/>
      <name val="Tahoma"/>
      <family val="2"/>
    </font>
    <font>
      <sz val="9"/>
      <color indexed="81"/>
      <name val="Tahoma"/>
      <family val="2"/>
    </font>
    <font>
      <sz val="8"/>
      <color rgb="FFFF0000"/>
      <name val="Arial"/>
      <family val="2"/>
    </font>
    <font>
      <b/>
      <sz val="10"/>
      <color rgb="FFFF0000"/>
      <name val="Arial"/>
      <family val="2"/>
    </font>
    <font>
      <sz val="12"/>
      <name val="Calibri"/>
      <family val="2"/>
      <scheme val="minor"/>
    </font>
    <font>
      <sz val="10"/>
      <color rgb="FFFF0000"/>
      <name val="Arial"/>
      <family val="2"/>
    </font>
    <font>
      <sz val="9"/>
      <color rgb="FFFF0000"/>
      <name val="Arial"/>
      <family val="2"/>
    </font>
    <font>
      <sz val="9"/>
      <name val="Arial"/>
      <family val="2"/>
    </font>
    <font>
      <sz val="10"/>
      <color rgb="FF00B050"/>
      <name val="Calibri"/>
      <family val="2"/>
      <scheme val="minor"/>
    </font>
    <font>
      <b/>
      <sz val="12"/>
      <name val="Tahom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30">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19"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19"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167" fontId="1" fillId="0" borderId="0" applyFont="0" applyFill="0" applyBorder="0" applyAlignment="0" applyProtection="0"/>
    <xf numFmtId="173"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4" fillId="0" borderId="0"/>
  </cellStyleXfs>
  <cellXfs count="556">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0"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1" fillId="3" borderId="0" xfId="0" applyFont="1" applyFill="1" applyBorder="1" applyAlignment="1">
      <alignment horizontal="center" vertical="center" wrapText="1"/>
    </xf>
    <xf numFmtId="0" fontId="22" fillId="3" borderId="0" xfId="0" applyFont="1" applyFill="1" applyBorder="1" applyAlignment="1">
      <alignment horizontal="center" vertical="center" wrapText="1"/>
    </xf>
    <xf numFmtId="10" fontId="22" fillId="3"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1"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171" fontId="23" fillId="4" borderId="3" xfId="0" applyNumberFormat="1" applyFont="1" applyFill="1" applyBorder="1" applyAlignment="1">
      <alignment vertical="center"/>
    </xf>
    <xf numFmtId="171" fontId="23" fillId="6" borderId="2" xfId="0" applyNumberFormat="1" applyFont="1" applyFill="1" applyBorder="1" applyAlignment="1">
      <alignment vertical="center"/>
    </xf>
    <xf numFmtId="0" fontId="0" fillId="0" borderId="31" xfId="0" applyFill="1" applyBorder="1"/>
    <xf numFmtId="0" fontId="0" fillId="0" borderId="32" xfId="0" applyFill="1" applyBorder="1"/>
    <xf numFmtId="0" fontId="28" fillId="0" borderId="0" xfId="0" applyFont="1" applyFill="1" applyAlignment="1">
      <alignment horizontal="center" vertical="center"/>
    </xf>
    <xf numFmtId="0" fontId="5" fillId="3" borderId="29"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29" fillId="3" borderId="29" xfId="0" applyFont="1" applyFill="1" applyBorder="1"/>
    <xf numFmtId="0" fontId="29" fillId="3" borderId="0" xfId="0" applyFont="1" applyFill="1" applyBorder="1"/>
    <xf numFmtId="0" fontId="29" fillId="3" borderId="0" xfId="0" applyFont="1" applyFill="1" applyBorder="1" applyAlignment="1">
      <alignment horizontal="center"/>
    </xf>
    <xf numFmtId="0" fontId="29" fillId="3" borderId="30" xfId="0" applyFont="1" applyFill="1" applyBorder="1"/>
    <xf numFmtId="0" fontId="17" fillId="6" borderId="1" xfId="0" applyFont="1" applyFill="1" applyBorder="1" applyAlignment="1" applyProtection="1">
      <alignment horizontal="left" vertical="center" wrapText="1"/>
      <protection locked="0"/>
    </xf>
    <xf numFmtId="0" fontId="25" fillId="6" borderId="0" xfId="0" applyFont="1" applyFill="1" applyBorder="1" applyAlignment="1"/>
    <xf numFmtId="0" fontId="26" fillId="6" borderId="0" xfId="0" applyFont="1" applyFill="1" applyBorder="1" applyAlignment="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6" fillId="6" borderId="30" xfId="0" applyFont="1" applyFill="1" applyBorder="1" applyAlignment="1"/>
    <xf numFmtId="0" fontId="25" fillId="6" borderId="32" xfId="0" applyFont="1" applyFill="1" applyBorder="1" applyAlignment="1"/>
    <xf numFmtId="0" fontId="26" fillId="6" borderId="32" xfId="0" applyFont="1" applyFill="1" applyBorder="1" applyAlignment="1"/>
    <xf numFmtId="0" fontId="2" fillId="5" borderId="4" xfId="16" applyFont="1" applyFill="1" applyBorder="1" applyAlignment="1">
      <alignment horizontal="left" vertical="center" wrapText="1"/>
    </xf>
    <xf numFmtId="10" fontId="12" fillId="3" borderId="0" xfId="16" applyNumberFormat="1" applyFont="1" applyFill="1" applyBorder="1" applyAlignment="1">
      <alignment horizontal="center" vertical="center"/>
    </xf>
    <xf numFmtId="9" fontId="0" fillId="0" borderId="0" xfId="21" applyFont="1" applyFill="1" applyAlignment="1">
      <alignment horizontal="center" vertical="center"/>
    </xf>
    <xf numFmtId="2" fontId="0" fillId="0" borderId="0" xfId="0" applyNumberFormat="1" applyFill="1" applyAlignment="1">
      <alignment horizontal="center" vertical="center"/>
    </xf>
    <xf numFmtId="9" fontId="4" fillId="0" borderId="3" xfId="21" applyFont="1" applyFill="1" applyBorder="1" applyAlignment="1">
      <alignment horizontal="center" vertical="center" wrapText="1"/>
    </xf>
    <xf numFmtId="9" fontId="30" fillId="0" borderId="3" xfId="21" applyFont="1" applyFill="1" applyBorder="1" applyAlignment="1">
      <alignment horizontal="center" vertical="center"/>
    </xf>
    <xf numFmtId="174" fontId="30" fillId="0" borderId="1" xfId="3" applyNumberFormat="1" applyFont="1" applyFill="1" applyBorder="1" applyAlignment="1">
      <alignment horizontal="center" vertical="center"/>
    </xf>
    <xf numFmtId="0" fontId="15" fillId="5" borderId="2" xfId="16" applyFont="1" applyFill="1" applyBorder="1" applyAlignment="1">
      <alignment horizontal="center" vertical="center" textRotation="180" wrapText="1"/>
    </xf>
    <xf numFmtId="10" fontId="4" fillId="5" borderId="2" xfId="16" applyNumberFormat="1" applyFont="1" applyFill="1" applyBorder="1" applyAlignment="1">
      <alignment horizontal="center" vertical="center" wrapText="1"/>
    </xf>
    <xf numFmtId="171" fontId="23" fillId="6" borderId="4" xfId="0" applyNumberFormat="1" applyFont="1" applyFill="1" applyBorder="1" applyAlignment="1">
      <alignment vertical="center"/>
    </xf>
    <xf numFmtId="171" fontId="33" fillId="6" borderId="20" xfId="0" applyNumberFormat="1" applyFont="1" applyFill="1" applyBorder="1" applyAlignment="1">
      <alignment vertical="center"/>
    </xf>
    <xf numFmtId="171" fontId="2" fillId="5" borderId="43" xfId="24" applyNumberFormat="1" applyFont="1" applyFill="1" applyBorder="1" applyAlignment="1">
      <alignment horizontal="center" vertical="center" wrapText="1"/>
    </xf>
    <xf numFmtId="0" fontId="2" fillId="5" borderId="44" xfId="16" applyFont="1" applyFill="1" applyBorder="1" applyAlignment="1">
      <alignment horizontal="center" vertical="center" wrapText="1"/>
    </xf>
    <xf numFmtId="171" fontId="33" fillId="0" borderId="3" xfId="0" applyNumberFormat="1" applyFont="1" applyFill="1" applyBorder="1" applyAlignment="1">
      <alignment vertical="center"/>
    </xf>
    <xf numFmtId="9" fontId="2" fillId="5" borderId="43" xfId="24" applyNumberFormat="1" applyFont="1" applyFill="1" applyBorder="1" applyAlignment="1">
      <alignment horizontal="center" vertical="center" wrapText="1"/>
    </xf>
    <xf numFmtId="0" fontId="2" fillId="5" borderId="2" xfId="16" applyFont="1" applyFill="1" applyBorder="1" applyAlignment="1">
      <alignment horizontal="center" vertical="center" wrapText="1"/>
    </xf>
    <xf numFmtId="171" fontId="24" fillId="0" borderId="4" xfId="0" applyNumberFormat="1" applyFont="1" applyFill="1" applyBorder="1" applyAlignment="1">
      <alignment horizontal="center" vertical="center"/>
    </xf>
    <xf numFmtId="0" fontId="5" fillId="6" borderId="4" xfId="0" applyFont="1" applyFill="1" applyBorder="1" applyAlignment="1">
      <alignment horizontal="center" vertical="center" wrapText="1"/>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2"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9" applyFont="1" applyBorder="1" applyAlignment="1">
      <alignment vertical="center" wrapText="1"/>
    </xf>
    <xf numFmtId="9" fontId="36" fillId="3" borderId="10" xfId="24" applyFont="1" applyFill="1" applyBorder="1" applyAlignment="1">
      <alignment horizontal="center" vertical="center" wrapText="1"/>
    </xf>
    <xf numFmtId="0" fontId="13" fillId="0" borderId="0" xfId="29" applyFont="1" applyBorder="1" applyAlignment="1">
      <alignment vertical="center" wrapText="1"/>
    </xf>
    <xf numFmtId="0" fontId="13" fillId="0" borderId="0" xfId="19" applyFont="1" applyBorder="1" applyAlignment="1">
      <alignment vertical="center" wrapText="1"/>
    </xf>
    <xf numFmtId="3" fontId="36" fillId="0" borderId="11" xfId="19" applyNumberFormat="1" applyFont="1" applyFill="1" applyBorder="1" applyAlignment="1">
      <alignment horizontal="center" vertical="center" wrapText="1"/>
    </xf>
    <xf numFmtId="3" fontId="36" fillId="3" borderId="11" xfId="19" applyNumberFormat="1" applyFont="1" applyFill="1" applyBorder="1" applyAlignment="1">
      <alignment horizontal="center" vertical="center" wrapText="1"/>
    </xf>
    <xf numFmtId="9" fontId="36" fillId="0" borderId="11" xfId="24" applyFont="1" applyFill="1" applyBorder="1" applyAlignment="1">
      <alignment horizontal="center" vertical="center" wrapText="1"/>
    </xf>
    <xf numFmtId="9" fontId="36" fillId="3" borderId="11" xfId="24" applyFont="1" applyFill="1" applyBorder="1" applyAlignment="1">
      <alignment horizontal="center" vertical="center" wrapText="1"/>
    </xf>
    <xf numFmtId="3" fontId="36" fillId="0" borderId="12" xfId="19" applyNumberFormat="1" applyFont="1" applyFill="1" applyBorder="1" applyAlignment="1">
      <alignment horizontal="center" vertical="center" wrapText="1"/>
    </xf>
    <xf numFmtId="3" fontId="36" fillId="3" borderId="12" xfId="19" applyNumberFormat="1" applyFont="1" applyFill="1" applyBorder="1" applyAlignment="1">
      <alignment horizontal="center" vertical="center" wrapText="1"/>
    </xf>
    <xf numFmtId="175" fontId="36" fillId="3" borderId="22" xfId="24" applyNumberFormat="1" applyFont="1" applyFill="1" applyBorder="1" applyAlignment="1">
      <alignment horizontal="center" vertical="center" wrapText="1"/>
    </xf>
    <xf numFmtId="175" fontId="36" fillId="0" borderId="22" xfId="24" applyNumberFormat="1" applyFont="1" applyFill="1" applyBorder="1" applyAlignment="1">
      <alignment horizontal="center" vertical="center" wrapText="1"/>
    </xf>
    <xf numFmtId="171" fontId="36" fillId="3" borderId="10" xfId="24" applyNumberFormat="1" applyFont="1" applyFill="1" applyBorder="1" applyAlignment="1">
      <alignment horizontal="center" vertical="center" wrapText="1"/>
    </xf>
    <xf numFmtId="171" fontId="36" fillId="0" borderId="10" xfId="24" applyNumberFormat="1" applyFont="1" applyFill="1" applyBorder="1" applyAlignment="1">
      <alignment horizontal="center" vertical="center" wrapText="1"/>
    </xf>
    <xf numFmtId="165" fontId="4" fillId="6" borderId="0" xfId="19" applyNumberFormat="1" applyFill="1" applyBorder="1"/>
    <xf numFmtId="0" fontId="4" fillId="6" borderId="0" xfId="19" applyFill="1" applyBorder="1"/>
    <xf numFmtId="0" fontId="4" fillId="6" borderId="0" xfId="19" applyFill="1" applyBorder="1" applyAlignment="1"/>
    <xf numFmtId="167" fontId="4" fillId="3" borderId="0" xfId="5" applyFont="1" applyFill="1" applyBorder="1"/>
    <xf numFmtId="0" fontId="4" fillId="3" borderId="0" xfId="19" applyFill="1" applyBorder="1"/>
    <xf numFmtId="0" fontId="4" fillId="3" borderId="0" xfId="19" applyFill="1" applyBorder="1" applyAlignment="1">
      <alignment vertical="center" wrapText="1"/>
    </xf>
    <xf numFmtId="0" fontId="4" fillId="3" borderId="0" xfId="19" applyFill="1" applyBorder="1" applyAlignment="1">
      <alignment wrapText="1"/>
    </xf>
    <xf numFmtId="0" fontId="4" fillId="7" borderId="0" xfId="19" applyFill="1" applyBorder="1"/>
    <xf numFmtId="0" fontId="4" fillId="7" borderId="0" xfId="19" applyFill="1"/>
    <xf numFmtId="0" fontId="4" fillId="6" borderId="32" xfId="19" applyFill="1" applyBorder="1"/>
    <xf numFmtId="0" fontId="4" fillId="3" borderId="0" xfId="19" applyFill="1"/>
    <xf numFmtId="178" fontId="4" fillId="3" borderId="0" xfId="19" applyNumberFormat="1" applyFill="1"/>
    <xf numFmtId="167" fontId="4" fillId="0" borderId="0" xfId="5" applyFont="1" applyBorder="1"/>
    <xf numFmtId="167" fontId="4" fillId="0" borderId="0" xfId="19" applyNumberFormat="1" applyBorder="1"/>
    <xf numFmtId="0" fontId="4" fillId="0" borderId="0" xfId="19" applyAlignment="1"/>
    <xf numFmtId="0" fontId="15" fillId="6" borderId="4" xfId="19" applyFont="1" applyFill="1" applyBorder="1" applyAlignment="1">
      <alignment horizontal="center" vertical="center" wrapText="1"/>
    </xf>
    <xf numFmtId="9" fontId="8" fillId="0" borderId="25" xfId="28" applyFont="1" applyFill="1" applyBorder="1" applyAlignment="1">
      <alignment horizontal="center" vertical="center"/>
    </xf>
    <xf numFmtId="0" fontId="31" fillId="0" borderId="1" xfId="0" applyFont="1" applyFill="1" applyBorder="1" applyAlignment="1">
      <alignment horizontal="right" vertical="center"/>
    </xf>
    <xf numFmtId="0" fontId="17" fillId="6" borderId="5" xfId="0" applyFont="1" applyFill="1" applyBorder="1" applyAlignment="1" applyProtection="1">
      <alignment horizontal="left" vertical="center" wrapText="1"/>
      <protection locked="0"/>
    </xf>
    <xf numFmtId="0" fontId="17" fillId="6" borderId="4" xfId="0" applyFont="1" applyFill="1" applyBorder="1" applyAlignment="1" applyProtection="1">
      <alignment horizontal="left" vertical="center" wrapText="1"/>
      <protection locked="0"/>
    </xf>
    <xf numFmtId="9" fontId="13" fillId="0" borderId="3" xfId="24" applyFont="1" applyFill="1" applyBorder="1" applyAlignment="1">
      <alignment horizontal="center" vertical="center"/>
    </xf>
    <xf numFmtId="10" fontId="34" fillId="0" borderId="5" xfId="21" applyNumberFormat="1" applyFont="1" applyFill="1" applyBorder="1" applyAlignment="1">
      <alignment horizontal="center" vertical="center"/>
    </xf>
    <xf numFmtId="9" fontId="34" fillId="0" borderId="5" xfId="21" applyFont="1" applyFill="1" applyBorder="1" applyAlignment="1">
      <alignment horizontal="center" vertical="center"/>
    </xf>
    <xf numFmtId="171" fontId="33" fillId="0" borderId="25" xfId="0" applyNumberFormat="1" applyFont="1" applyFill="1" applyBorder="1" applyAlignment="1">
      <alignment horizontal="center" vertical="center"/>
    </xf>
    <xf numFmtId="171" fontId="33" fillId="0" borderId="3" xfId="0" applyNumberFormat="1" applyFont="1" applyFill="1" applyBorder="1" applyAlignment="1">
      <alignment horizontal="center" vertical="center"/>
    </xf>
    <xf numFmtId="171" fontId="33" fillId="6" borderId="23" xfId="0" applyNumberFormat="1" applyFont="1" applyFill="1" applyBorder="1" applyAlignment="1">
      <alignment vertical="center"/>
    </xf>
    <xf numFmtId="171" fontId="33" fillId="0" borderId="43" xfId="0" applyNumberFormat="1" applyFont="1" applyFill="1" applyBorder="1" applyAlignment="1">
      <alignment horizontal="center" vertical="center"/>
    </xf>
    <xf numFmtId="171" fontId="33" fillId="6" borderId="12" xfId="0" applyNumberFormat="1" applyFont="1" applyFill="1" applyBorder="1" applyAlignment="1">
      <alignment vertical="center"/>
    </xf>
    <xf numFmtId="9" fontId="4" fillId="0" borderId="5" xfId="21" applyFont="1" applyFill="1" applyBorder="1" applyAlignment="1">
      <alignment horizontal="center" vertical="center" wrapText="1"/>
    </xf>
    <xf numFmtId="9" fontId="31" fillId="0" borderId="1" xfId="21" applyFont="1" applyFill="1" applyBorder="1" applyAlignment="1">
      <alignment horizontal="center" vertical="center"/>
    </xf>
    <xf numFmtId="37" fontId="30" fillId="0" borderId="1" xfId="0" applyNumberFormat="1" applyFont="1" applyFill="1" applyBorder="1" applyAlignment="1">
      <alignment horizontal="center" vertical="center"/>
    </xf>
    <xf numFmtId="0" fontId="5" fillId="6" borderId="50" xfId="0" applyFont="1" applyFill="1" applyBorder="1" applyAlignment="1">
      <alignment horizontal="right"/>
    </xf>
    <xf numFmtId="37" fontId="0" fillId="0" borderId="0" xfId="0" applyNumberFormat="1" applyFill="1" applyAlignment="1">
      <alignment horizontal="center" vertical="center"/>
    </xf>
    <xf numFmtId="37" fontId="31" fillId="0" borderId="1" xfId="9" applyNumberFormat="1" applyFont="1" applyFill="1" applyBorder="1" applyAlignment="1">
      <alignment horizontal="center" vertical="center"/>
    </xf>
    <xf numFmtId="9" fontId="30" fillId="0" borderId="1" xfId="21" applyFont="1" applyFill="1" applyBorder="1" applyAlignment="1">
      <alignment horizontal="center" vertical="center"/>
    </xf>
    <xf numFmtId="9" fontId="31" fillId="0" borderId="1" xfId="21" applyFont="1" applyFill="1" applyBorder="1" applyAlignment="1">
      <alignment horizontal="right" vertical="center"/>
    </xf>
    <xf numFmtId="179" fontId="31" fillId="0" borderId="1" xfId="9" applyNumberFormat="1" applyFont="1" applyFill="1" applyBorder="1" applyAlignment="1">
      <alignment horizontal="right" vertical="center"/>
    </xf>
    <xf numFmtId="9" fontId="4" fillId="0" borderId="1" xfId="21" applyFont="1" applyFill="1" applyBorder="1" applyAlignment="1">
      <alignment horizontal="center" vertical="center" wrapText="1"/>
    </xf>
    <xf numFmtId="174" fontId="30" fillId="0" borderId="4" xfId="3"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30" fillId="0" borderId="3" xfId="0" applyNumberFormat="1" applyFont="1" applyFill="1" applyBorder="1" applyAlignment="1">
      <alignment horizontal="center" vertical="center" wrapText="1"/>
    </xf>
    <xf numFmtId="2" fontId="30" fillId="0" borderId="1" xfId="21" applyNumberFormat="1" applyFont="1" applyFill="1" applyBorder="1" applyAlignment="1">
      <alignment horizontal="center" vertical="center"/>
    </xf>
    <xf numFmtId="1" fontId="30" fillId="0" borderId="1" xfId="21" applyNumberFormat="1" applyFont="1" applyFill="1" applyBorder="1" applyAlignment="1">
      <alignment horizontal="center" vertical="center"/>
    </xf>
    <xf numFmtId="170" fontId="31" fillId="0" borderId="1" xfId="0" applyNumberFormat="1" applyFont="1" applyFill="1" applyBorder="1" applyAlignment="1">
      <alignment horizontal="right" vertical="center"/>
    </xf>
    <xf numFmtId="3" fontId="4" fillId="0" borderId="7"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37" fontId="31" fillId="0" borderId="46" xfId="9" applyNumberFormat="1" applyFont="1" applyFill="1" applyBorder="1" applyAlignment="1">
      <alignment horizontal="center" vertical="center"/>
    </xf>
    <xf numFmtId="37" fontId="31" fillId="0" borderId="2" xfId="9" applyNumberFormat="1" applyFont="1" applyFill="1" applyBorder="1" applyAlignment="1">
      <alignment horizontal="center" vertical="center"/>
    </xf>
    <xf numFmtId="37" fontId="31" fillId="0" borderId="3" xfId="9" applyNumberFormat="1" applyFont="1" applyFill="1" applyBorder="1" applyAlignment="1">
      <alignment horizontal="center" vertical="center"/>
    </xf>
    <xf numFmtId="37" fontId="31" fillId="0" borderId="4" xfId="9" applyNumberFormat="1" applyFont="1" applyFill="1" applyBorder="1" applyAlignment="1">
      <alignment horizontal="center" vertical="center"/>
    </xf>
    <xf numFmtId="174" fontId="4" fillId="0" borderId="4" xfId="0" applyNumberFormat="1" applyFont="1" applyFill="1" applyBorder="1" applyAlignment="1">
      <alignment horizontal="center" vertical="center" wrapText="1"/>
    </xf>
    <xf numFmtId="9" fontId="31" fillId="0" borderId="3" xfId="21" applyFont="1" applyFill="1" applyBorder="1" applyAlignment="1">
      <alignment horizontal="center" vertical="center"/>
    </xf>
    <xf numFmtId="3" fontId="4" fillId="0" borderId="4" xfId="0" applyNumberFormat="1"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3" xfId="0" applyFont="1" applyFill="1" applyBorder="1" applyAlignment="1">
      <alignment horizontal="justify" vertical="center" wrapText="1"/>
    </xf>
    <xf numFmtId="0" fontId="8" fillId="0" borderId="3" xfId="0" applyFont="1" applyFill="1" applyBorder="1" applyAlignment="1">
      <alignment horizontal="center" vertical="center"/>
    </xf>
    <xf numFmtId="0" fontId="8" fillId="0" borderId="25" xfId="0" applyFont="1" applyFill="1" applyBorder="1" applyAlignment="1">
      <alignment horizontal="justify" vertical="center"/>
    </xf>
    <xf numFmtId="0" fontId="8" fillId="0" borderId="25" xfId="0" applyFont="1" applyFill="1" applyBorder="1" applyAlignment="1">
      <alignment horizontal="justify" vertical="center" wrapText="1"/>
    </xf>
    <xf numFmtId="0" fontId="8" fillId="0" borderId="25" xfId="0" applyFont="1" applyFill="1" applyBorder="1" applyAlignment="1">
      <alignment horizontal="center" vertical="center"/>
    </xf>
    <xf numFmtId="9" fontId="8" fillId="0" borderId="25" xfId="21" applyFont="1" applyFill="1" applyBorder="1" applyAlignment="1">
      <alignment horizontal="center" vertical="center"/>
    </xf>
    <xf numFmtId="9" fontId="8" fillId="0" borderId="25" xfId="21" applyFont="1" applyFill="1" applyBorder="1" applyAlignment="1">
      <alignment horizontal="left" vertical="center"/>
    </xf>
    <xf numFmtId="171" fontId="8" fillId="0" borderId="25" xfId="21" applyNumberFormat="1" applyFont="1" applyFill="1" applyBorder="1" applyAlignment="1">
      <alignment vertical="center"/>
    </xf>
    <xf numFmtId="9" fontId="8" fillId="0" borderId="25" xfId="3" applyNumberFormat="1" applyFont="1" applyFill="1" applyBorder="1" applyAlignment="1">
      <alignment vertical="center"/>
    </xf>
    <xf numFmtId="174" fontId="8" fillId="0" borderId="25" xfId="3" applyNumberFormat="1" applyFont="1" applyFill="1" applyBorder="1" applyAlignment="1">
      <alignment horizontal="left" vertical="center"/>
    </xf>
    <xf numFmtId="174" fontId="8" fillId="0" borderId="25" xfId="3" applyNumberFormat="1" applyFont="1" applyFill="1" applyBorder="1" applyAlignment="1">
      <alignment vertical="center"/>
    </xf>
    <xf numFmtId="9" fontId="8" fillId="0" borderId="25" xfId="21" applyFont="1" applyFill="1" applyBorder="1" applyAlignment="1">
      <alignment vertical="center"/>
    </xf>
    <xf numFmtId="10" fontId="8" fillId="0" borderId="25" xfId="21" applyNumberFormat="1" applyFont="1" applyFill="1" applyBorder="1" applyAlignment="1">
      <alignment vertical="center"/>
    </xf>
    <xf numFmtId="0" fontId="8" fillId="0" borderId="0" xfId="0" applyFont="1" applyFill="1"/>
    <xf numFmtId="2" fontId="31" fillId="0" borderId="1" xfId="9" applyNumberFormat="1" applyFont="1" applyFill="1" applyBorder="1" applyAlignment="1">
      <alignment horizontal="center" vertical="center"/>
    </xf>
    <xf numFmtId="3" fontId="4" fillId="0" borderId="48"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181" fontId="31" fillId="0" borderId="3" xfId="9" applyNumberFormat="1" applyFont="1" applyFill="1" applyBorder="1" applyAlignment="1">
      <alignment horizontal="center" vertical="center"/>
    </xf>
    <xf numFmtId="181" fontId="31" fillId="0" borderId="1" xfId="9" applyNumberFormat="1" applyFont="1" applyFill="1" applyBorder="1" applyAlignment="1">
      <alignment horizontal="center" vertical="center"/>
    </xf>
    <xf numFmtId="175" fontId="30" fillId="0" borderId="1" xfId="21" applyNumberFormat="1" applyFont="1" applyFill="1" applyBorder="1" applyAlignment="1">
      <alignment horizontal="center" vertical="center"/>
    </xf>
    <xf numFmtId="2" fontId="30" fillId="0" borderId="7" xfId="21" applyNumberFormat="1" applyFont="1" applyFill="1" applyBorder="1" applyAlignment="1">
      <alignment horizontal="center" vertical="center"/>
    </xf>
    <xf numFmtId="171" fontId="30" fillId="0" borderId="3" xfId="21" applyNumberFormat="1" applyFont="1" applyFill="1" applyBorder="1" applyAlignment="1">
      <alignment horizontal="center" vertical="center"/>
    </xf>
    <xf numFmtId="171" fontId="30" fillId="0" borderId="1" xfId="21" applyNumberFormat="1" applyFont="1" applyFill="1" applyBorder="1" applyAlignment="1">
      <alignment horizontal="center" vertical="center"/>
    </xf>
    <xf numFmtId="2" fontId="30" fillId="0" borderId="1" xfId="0" applyNumberFormat="1" applyFont="1" applyFill="1" applyBorder="1" applyAlignment="1">
      <alignment horizontal="center" vertical="center"/>
    </xf>
    <xf numFmtId="0" fontId="42" fillId="0" borderId="0" xfId="16" applyFont="1" applyBorder="1" applyAlignment="1">
      <alignment vertical="center"/>
    </xf>
    <xf numFmtId="0" fontId="42" fillId="2" borderId="0" xfId="16" applyFont="1" applyFill="1" applyBorder="1" applyAlignment="1">
      <alignment vertical="center"/>
    </xf>
    <xf numFmtId="0" fontId="42" fillId="2" borderId="0" xfId="16" applyFont="1" applyFill="1" applyAlignment="1">
      <alignment vertical="center"/>
    </xf>
    <xf numFmtId="0" fontId="39" fillId="2" borderId="0" xfId="16" applyFont="1" applyFill="1" applyAlignment="1">
      <alignment vertical="center"/>
    </xf>
    <xf numFmtId="0" fontId="5" fillId="4" borderId="4" xfId="0" applyFont="1" applyFill="1" applyBorder="1" applyAlignment="1">
      <alignment horizontal="center" vertical="center" wrapText="1"/>
    </xf>
    <xf numFmtId="0" fontId="42" fillId="0" borderId="0" xfId="16" applyFont="1" applyFill="1" applyAlignment="1">
      <alignment vertical="center"/>
    </xf>
    <xf numFmtId="10" fontId="44" fillId="0" borderId="5" xfId="21" applyNumberFormat="1" applyFont="1" applyFill="1" applyBorder="1" applyAlignment="1">
      <alignment horizontal="center" vertical="center"/>
    </xf>
    <xf numFmtId="37" fontId="4" fillId="0" borderId="1" xfId="9" applyNumberFormat="1" applyFont="1" applyFill="1" applyBorder="1" applyAlignment="1">
      <alignment horizontal="center" vertical="center"/>
    </xf>
    <xf numFmtId="37" fontId="30" fillId="6" borderId="1" xfId="0" applyNumberFormat="1" applyFont="1" applyFill="1" applyBorder="1" applyAlignment="1">
      <alignment horizontal="center" vertical="center"/>
    </xf>
    <xf numFmtId="37" fontId="30" fillId="6" borderId="5"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5" fillId="6" borderId="4" xfId="0" applyFont="1" applyFill="1" applyBorder="1" applyAlignment="1">
      <alignment horizontal="center" vertical="center" wrapText="1"/>
    </xf>
    <xf numFmtId="1" fontId="24" fillId="3" borderId="5" xfId="0" applyNumberFormat="1" applyFont="1" applyFill="1" applyBorder="1" applyAlignment="1">
      <alignment horizontal="center" vertical="center" wrapText="1"/>
    </xf>
    <xf numFmtId="1" fontId="24" fillId="3" borderId="1" xfId="0" applyNumberFormat="1" applyFont="1" applyFill="1" applyBorder="1" applyAlignment="1">
      <alignment horizontal="center" vertical="center" wrapText="1"/>
    </xf>
    <xf numFmtId="1" fontId="24" fillId="3" borderId="4" xfId="0" applyNumberFormat="1" applyFont="1" applyFill="1" applyBorder="1" applyAlignment="1">
      <alignment horizontal="center" vertical="center" wrapText="1"/>
    </xf>
    <xf numFmtId="0" fontId="11" fillId="3" borderId="0" xfId="19" applyFont="1" applyFill="1" applyBorder="1" applyAlignment="1">
      <alignment horizontal="center" vertical="center"/>
    </xf>
    <xf numFmtId="0" fontId="3" fillId="0" borderId="1" xfId="0" applyFont="1" applyFill="1" applyBorder="1" applyAlignment="1">
      <alignment horizontal="center" wrapText="1"/>
    </xf>
    <xf numFmtId="0" fontId="3" fillId="0" borderId="1" xfId="0" applyFont="1" applyFill="1" applyBorder="1" applyAlignment="1">
      <alignment horizontal="left" vertical="top" wrapText="1"/>
    </xf>
    <xf numFmtId="2" fontId="31" fillId="0" borderId="1" xfId="0" applyNumberFormat="1" applyFont="1" applyFill="1" applyBorder="1" applyAlignment="1">
      <alignment horizontal="right" vertical="center"/>
    </xf>
    <xf numFmtId="179" fontId="31" fillId="0" borderId="1" xfId="10" applyNumberFormat="1" applyFont="1" applyFill="1" applyBorder="1" applyAlignment="1">
      <alignment horizontal="right" vertical="center"/>
    </xf>
    <xf numFmtId="10" fontId="43" fillId="0" borderId="5" xfId="21" applyNumberFormat="1" applyFont="1" applyFill="1" applyBorder="1" applyAlignment="1">
      <alignment horizontal="center" vertical="center"/>
    </xf>
    <xf numFmtId="0" fontId="17" fillId="0" borderId="58" xfId="0" applyFont="1" applyFill="1" applyBorder="1" applyAlignment="1" applyProtection="1">
      <alignment horizontal="left" vertical="center" wrapText="1"/>
      <protection locked="0"/>
    </xf>
    <xf numFmtId="0" fontId="17" fillId="0" borderId="59" xfId="0" applyFont="1" applyFill="1" applyBorder="1" applyAlignment="1" applyProtection="1">
      <alignment horizontal="left" vertical="center" wrapText="1"/>
      <protection locked="0"/>
    </xf>
    <xf numFmtId="37" fontId="30" fillId="0" borderId="1" xfId="9"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2" fontId="31" fillId="0" borderId="1" xfId="0" applyNumberFormat="1" applyFont="1" applyFill="1" applyBorder="1" applyAlignment="1">
      <alignment horizontal="center" vertical="center"/>
    </xf>
    <xf numFmtId="0" fontId="31" fillId="0" borderId="1" xfId="0" applyFont="1" applyFill="1" applyBorder="1" applyAlignment="1">
      <alignment horizontal="center" vertical="center"/>
    </xf>
    <xf numFmtId="176" fontId="4" fillId="0" borderId="7" xfId="10" applyNumberFormat="1" applyFont="1" applyFill="1" applyBorder="1" applyAlignment="1">
      <alignment horizontal="center" vertical="center" wrapText="1"/>
    </xf>
    <xf numFmtId="0" fontId="17" fillId="0" borderId="45" xfId="0" applyFont="1" applyFill="1" applyBorder="1" applyAlignment="1" applyProtection="1">
      <alignment horizontal="left" vertical="center" wrapText="1"/>
      <protection locked="0"/>
    </xf>
    <xf numFmtId="174" fontId="30" fillId="0" borderId="1" xfId="5" applyNumberFormat="1" applyFont="1" applyFill="1" applyBorder="1" applyAlignment="1">
      <alignment horizontal="center" vertical="center"/>
    </xf>
    <xf numFmtId="37" fontId="31" fillId="0" borderId="1" xfId="10" applyNumberFormat="1" applyFont="1" applyFill="1" applyBorder="1" applyAlignment="1">
      <alignment horizontal="center" vertical="center"/>
    </xf>
    <xf numFmtId="171" fontId="31" fillId="0" borderId="3" xfId="21" applyNumberFormat="1" applyFont="1" applyFill="1" applyBorder="1" applyAlignment="1">
      <alignment horizontal="center" vertical="center"/>
    </xf>
    <xf numFmtId="37" fontId="4" fillId="0" borderId="1" xfId="10" applyNumberFormat="1" applyFont="1" applyFill="1" applyBorder="1" applyAlignment="1">
      <alignment horizontal="center" vertical="center"/>
    </xf>
    <xf numFmtId="171" fontId="31" fillId="0" borderId="1" xfId="21" applyNumberFormat="1" applyFont="1" applyFill="1" applyBorder="1" applyAlignment="1">
      <alignment horizontal="center" vertical="center"/>
    </xf>
    <xf numFmtId="167" fontId="31" fillId="0" borderId="1" xfId="3" applyFont="1" applyFill="1" applyBorder="1" applyAlignment="1">
      <alignment horizontal="right" vertical="center"/>
    </xf>
    <xf numFmtId="2" fontId="30" fillId="0" borderId="1" xfId="3" applyNumberFormat="1" applyFont="1" applyFill="1" applyBorder="1" applyAlignment="1">
      <alignment horizontal="center" vertical="center"/>
    </xf>
    <xf numFmtId="9" fontId="34" fillId="6" borderId="5" xfId="21" applyNumberFormat="1" applyFont="1" applyFill="1" applyBorder="1" applyAlignment="1">
      <alignment horizontal="center" vertical="center"/>
    </xf>
    <xf numFmtId="3" fontId="4" fillId="6" borderId="4" xfId="0" applyNumberFormat="1" applyFont="1" applyFill="1" applyBorder="1" applyAlignment="1">
      <alignment horizontal="center" vertical="center" wrapText="1"/>
    </xf>
    <xf numFmtId="9" fontId="17" fillId="0" borderId="17" xfId="21" applyFont="1" applyFill="1" applyBorder="1" applyAlignment="1" applyProtection="1">
      <alignment horizontal="left" vertical="center" wrapText="1"/>
      <protection locked="0"/>
    </xf>
    <xf numFmtId="10" fontId="44" fillId="0" borderId="3" xfId="21" applyNumberFormat="1" applyFont="1" applyFill="1" applyBorder="1" applyAlignment="1">
      <alignment horizontal="center" vertical="center"/>
    </xf>
    <xf numFmtId="0" fontId="17" fillId="0" borderId="18" xfId="0" applyFont="1" applyFill="1" applyBorder="1" applyAlignment="1" applyProtection="1">
      <alignment horizontal="left" vertical="center" wrapText="1"/>
      <protection locked="0"/>
    </xf>
    <xf numFmtId="9" fontId="17" fillId="0" borderId="18" xfId="21" applyFont="1" applyFill="1" applyBorder="1" applyAlignment="1" applyProtection="1">
      <alignment horizontal="left" vertical="center" wrapText="1"/>
      <protection locked="0"/>
    </xf>
    <xf numFmtId="2" fontId="17" fillId="0" borderId="18" xfId="0" applyNumberFormat="1" applyFont="1" applyFill="1" applyBorder="1" applyAlignment="1" applyProtection="1">
      <alignment horizontal="left" vertical="center" wrapText="1"/>
      <protection locked="0"/>
    </xf>
    <xf numFmtId="0" fontId="17" fillId="0" borderId="19" xfId="0" applyFont="1" applyFill="1" applyBorder="1" applyAlignment="1" applyProtection="1">
      <alignment horizontal="left" vertical="center" wrapText="1"/>
      <protection locked="0"/>
    </xf>
    <xf numFmtId="10" fontId="44" fillId="0" borderId="43" xfId="21" applyNumberFormat="1" applyFont="1" applyFill="1" applyBorder="1" applyAlignment="1">
      <alignment horizontal="center" vertical="center"/>
    </xf>
    <xf numFmtId="10" fontId="34" fillId="0" borderId="43" xfId="21" applyNumberFormat="1" applyFont="1" applyFill="1" applyBorder="1" applyAlignment="1">
      <alignment horizontal="center" vertical="center"/>
    </xf>
    <xf numFmtId="175" fontId="30" fillId="0" borderId="3" xfId="21" applyNumberFormat="1" applyFont="1" applyFill="1" applyBorder="1" applyAlignment="1">
      <alignment horizontal="center" vertical="center"/>
    </xf>
    <xf numFmtId="2" fontId="30" fillId="0" borderId="3" xfId="21" applyNumberFormat="1" applyFont="1" applyFill="1" applyBorder="1" applyAlignment="1">
      <alignment horizontal="center" vertical="center"/>
    </xf>
    <xf numFmtId="10" fontId="34" fillId="0" borderId="3" xfId="21" applyNumberFormat="1" applyFont="1" applyFill="1" applyBorder="1" applyAlignment="1">
      <alignment horizontal="center" vertical="center"/>
    </xf>
    <xf numFmtId="37" fontId="31" fillId="0" borderId="57" xfId="9" applyNumberFormat="1" applyFont="1" applyFill="1" applyBorder="1" applyAlignment="1">
      <alignment horizontal="center" vertical="center"/>
    </xf>
    <xf numFmtId="1" fontId="30" fillId="0" borderId="3" xfId="21" applyNumberFormat="1" applyFont="1" applyFill="1" applyBorder="1" applyAlignment="1">
      <alignment horizontal="center" vertical="center"/>
    </xf>
    <xf numFmtId="10" fontId="30" fillId="0" borderId="3" xfId="21" applyNumberFormat="1" applyFont="1" applyFill="1" applyBorder="1" applyAlignment="1">
      <alignment horizontal="center" vertical="center"/>
    </xf>
    <xf numFmtId="37" fontId="30" fillId="0" borderId="0" xfId="0" applyNumberFormat="1" applyFont="1" applyFill="1" applyBorder="1" applyAlignment="1">
      <alignment horizontal="center" vertical="center"/>
    </xf>
    <xf numFmtId="9" fontId="34" fillId="0" borderId="3" xfId="21" applyFont="1" applyFill="1" applyBorder="1" applyAlignment="1">
      <alignment horizontal="center" vertical="center"/>
    </xf>
    <xf numFmtId="9" fontId="34" fillId="0" borderId="43" xfId="21" applyNumberFormat="1" applyFont="1" applyFill="1" applyBorder="1" applyAlignment="1">
      <alignment horizontal="center" vertical="center"/>
    </xf>
    <xf numFmtId="171" fontId="33" fillId="0" borderId="4" xfId="0" applyNumberFormat="1" applyFont="1" applyFill="1" applyBorder="1" applyAlignment="1">
      <alignment horizontal="center" vertical="center"/>
    </xf>
    <xf numFmtId="171" fontId="34" fillId="0" borderId="4" xfId="0" applyNumberFormat="1" applyFont="1" applyFill="1" applyBorder="1" applyAlignment="1">
      <alignment horizontal="center" vertical="center"/>
    </xf>
    <xf numFmtId="171" fontId="24" fillId="0" borderId="2" xfId="0" applyNumberFormat="1" applyFont="1" applyFill="1" applyBorder="1" applyAlignment="1">
      <alignment horizontal="center" vertical="center"/>
    </xf>
    <xf numFmtId="10" fontId="34" fillId="0" borderId="3" xfId="16" applyNumberFormat="1" applyFont="1" applyFill="1" applyBorder="1" applyAlignment="1">
      <alignment horizontal="center" vertical="center" wrapText="1"/>
    </xf>
    <xf numFmtId="171" fontId="33" fillId="6" borderId="10" xfId="0" applyNumberFormat="1" applyFont="1" applyFill="1" applyBorder="1" applyAlignment="1">
      <alignment vertical="center"/>
    </xf>
    <xf numFmtId="10" fontId="33" fillId="0" borderId="3" xfId="0" applyNumberFormat="1" applyFont="1" applyFill="1" applyBorder="1" applyAlignment="1">
      <alignment horizontal="center" vertical="center"/>
    </xf>
    <xf numFmtId="9" fontId="33" fillId="0" borderId="3" xfId="0" applyNumberFormat="1" applyFont="1" applyFill="1" applyBorder="1" applyAlignment="1">
      <alignment horizontal="center" vertical="center"/>
    </xf>
    <xf numFmtId="9" fontId="13" fillId="0" borderId="4" xfId="24" applyFont="1" applyFill="1" applyBorder="1" applyAlignment="1">
      <alignment horizontal="center" vertical="center"/>
    </xf>
    <xf numFmtId="9" fontId="13" fillId="0" borderId="2" xfId="24" applyFont="1" applyFill="1" applyBorder="1" applyAlignment="1">
      <alignment horizontal="center" vertical="center"/>
    </xf>
    <xf numFmtId="171" fontId="33" fillId="0" borderId="42" xfId="0" applyNumberFormat="1" applyFont="1" applyFill="1" applyBorder="1" applyAlignment="1">
      <alignment horizontal="center" vertical="center"/>
    </xf>
    <xf numFmtId="171" fontId="34" fillId="0" borderId="2" xfId="0" applyNumberFormat="1" applyFont="1" applyFill="1" applyBorder="1" applyAlignment="1">
      <alignment horizontal="center" vertical="center"/>
    </xf>
    <xf numFmtId="0" fontId="15" fillId="6" borderId="57" xfId="19" applyFont="1" applyFill="1" applyBorder="1" applyAlignment="1">
      <alignment horizontal="center" vertical="center" wrapText="1"/>
    </xf>
    <xf numFmtId="0" fontId="15" fillId="6" borderId="4" xfId="19" applyFont="1" applyFill="1" applyBorder="1" applyAlignment="1">
      <alignment horizontal="center" vertical="center"/>
    </xf>
    <xf numFmtId="0" fontId="15" fillId="6" borderId="12" xfId="19" applyFont="1" applyFill="1" applyBorder="1" applyAlignment="1">
      <alignment horizontal="center" vertical="center" wrapText="1"/>
    </xf>
    <xf numFmtId="0" fontId="36" fillId="6" borderId="67" xfId="19" applyFont="1" applyFill="1" applyBorder="1" applyAlignment="1">
      <alignment horizontal="left" vertical="center" wrapText="1"/>
    </xf>
    <xf numFmtId="9" fontId="36" fillId="0" borderId="22" xfId="24" applyFont="1" applyFill="1" applyBorder="1" applyAlignment="1">
      <alignment horizontal="center" vertical="center" wrapText="1"/>
    </xf>
    <xf numFmtId="10" fontId="36" fillId="0" borderId="66" xfId="24" applyNumberFormat="1" applyFont="1" applyFill="1" applyBorder="1" applyAlignment="1">
      <alignment horizontal="center" vertical="center" wrapText="1"/>
    </xf>
    <xf numFmtId="9" fontId="36" fillId="0" borderId="55" xfId="24" applyFont="1" applyFill="1" applyBorder="1" applyAlignment="1">
      <alignment horizontal="center" vertical="center" wrapText="1"/>
    </xf>
    <xf numFmtId="9" fontId="36" fillId="3" borderId="60" xfId="24" applyFont="1" applyFill="1" applyBorder="1" applyAlignment="1">
      <alignment horizontal="center" vertical="center" wrapText="1"/>
    </xf>
    <xf numFmtId="177" fontId="36" fillId="6" borderId="6" xfId="19" applyNumberFormat="1" applyFont="1" applyFill="1" applyBorder="1" applyAlignment="1">
      <alignment horizontal="left" vertical="center" wrapText="1"/>
    </xf>
    <xf numFmtId="3" fontId="36" fillId="0" borderId="8" xfId="19" applyNumberFormat="1" applyFont="1" applyFill="1" applyBorder="1" applyAlignment="1">
      <alignment horizontal="center" vertical="center" wrapText="1"/>
    </xf>
    <xf numFmtId="3" fontId="36" fillId="0" borderId="53" xfId="19" applyNumberFormat="1" applyFont="1" applyFill="1" applyBorder="1" applyAlignment="1">
      <alignment horizontal="center" vertical="center" wrapText="1"/>
    </xf>
    <xf numFmtId="166" fontId="36" fillId="3" borderId="59" xfId="10" applyFont="1" applyFill="1" applyBorder="1" applyAlignment="1">
      <alignment horizontal="center" vertical="center" wrapText="1"/>
    </xf>
    <xf numFmtId="9" fontId="36" fillId="0" borderId="8" xfId="24" applyFont="1" applyFill="1" applyBorder="1" applyAlignment="1">
      <alignment horizontal="center" vertical="center" wrapText="1"/>
    </xf>
    <xf numFmtId="9" fontId="36" fillId="0" borderId="53" xfId="24" applyFont="1" applyFill="1" applyBorder="1" applyAlignment="1">
      <alignment horizontal="center" vertical="center" wrapText="1"/>
    </xf>
    <xf numFmtId="177" fontId="36" fillId="6" borderId="33" xfId="19" applyNumberFormat="1" applyFont="1" applyFill="1" applyBorder="1" applyAlignment="1">
      <alignment vertical="center" wrapText="1"/>
    </xf>
    <xf numFmtId="3" fontId="36" fillId="0" borderId="51" xfId="19" applyNumberFormat="1" applyFont="1" applyFill="1" applyBorder="1" applyAlignment="1">
      <alignment horizontal="center" vertical="center" wrapText="1"/>
    </xf>
    <xf numFmtId="3" fontId="36" fillId="0" borderId="62" xfId="19" applyNumberFormat="1" applyFont="1" applyFill="1" applyBorder="1" applyAlignment="1">
      <alignment horizontal="center" vertical="center" wrapText="1"/>
    </xf>
    <xf numFmtId="166" fontId="36" fillId="3" borderId="45" xfId="10" applyFont="1" applyFill="1" applyBorder="1" applyAlignment="1">
      <alignment horizontal="center" vertical="center" wrapText="1"/>
    </xf>
    <xf numFmtId="175" fontId="36" fillId="0" borderId="66" xfId="24" applyNumberFormat="1" applyFont="1" applyFill="1" applyBorder="1" applyAlignment="1">
      <alignment horizontal="center" vertical="center" wrapText="1"/>
    </xf>
    <xf numFmtId="2" fontId="36" fillId="0" borderId="52" xfId="24" applyNumberFormat="1" applyFont="1" applyFill="1" applyBorder="1" applyAlignment="1">
      <alignment horizontal="center" vertical="center" wrapText="1"/>
    </xf>
    <xf numFmtId="166" fontId="36" fillId="3" borderId="58" xfId="10" applyFont="1" applyFill="1" applyBorder="1" applyAlignment="1">
      <alignment horizontal="center" vertical="center" wrapText="1"/>
    </xf>
    <xf numFmtId="175" fontId="36" fillId="0" borderId="53" xfId="24" applyNumberFormat="1" applyFont="1" applyFill="1" applyBorder="1" applyAlignment="1">
      <alignment horizontal="center" vertical="center" wrapText="1"/>
    </xf>
    <xf numFmtId="180" fontId="36" fillId="3" borderId="59" xfId="10" applyNumberFormat="1" applyFont="1" applyFill="1" applyBorder="1" applyAlignment="1">
      <alignment horizontal="center" vertical="center" wrapText="1"/>
    </xf>
    <xf numFmtId="180" fontId="36" fillId="3" borderId="45" xfId="10" applyNumberFormat="1" applyFont="1" applyFill="1" applyBorder="1" applyAlignment="1">
      <alignment horizontal="center" vertical="center" wrapText="1"/>
    </xf>
    <xf numFmtId="175" fontId="36" fillId="0" borderId="52" xfId="24" applyNumberFormat="1" applyFont="1" applyFill="1" applyBorder="1" applyAlignment="1">
      <alignment horizontal="center" vertical="center" wrapText="1"/>
    </xf>
    <xf numFmtId="175" fontId="36" fillId="3" borderId="58" xfId="24" applyNumberFormat="1" applyFont="1" applyFill="1" applyBorder="1" applyAlignment="1">
      <alignment horizontal="center" vertical="center" wrapText="1"/>
    </xf>
    <xf numFmtId="175" fontId="36" fillId="3" borderId="59" xfId="24" applyNumberFormat="1" applyFont="1" applyFill="1" applyBorder="1" applyAlignment="1">
      <alignment horizontal="center" vertical="center" wrapText="1"/>
    </xf>
    <xf numFmtId="175" fontId="36" fillId="3" borderId="45" xfId="24" applyNumberFormat="1" applyFont="1" applyFill="1" applyBorder="1" applyAlignment="1">
      <alignment horizontal="center" vertical="center" wrapText="1"/>
    </xf>
    <xf numFmtId="171" fontId="36" fillId="0" borderId="16" xfId="24" applyNumberFormat="1" applyFont="1" applyFill="1" applyBorder="1" applyAlignment="1">
      <alignment horizontal="center" vertical="center" wrapText="1"/>
    </xf>
    <xf numFmtId="10" fontId="36" fillId="0" borderId="52" xfId="24" applyNumberFormat="1" applyFont="1" applyFill="1" applyBorder="1" applyAlignment="1">
      <alignment horizontal="center" vertical="center" wrapText="1"/>
    </xf>
    <xf numFmtId="171" fontId="36" fillId="0" borderId="55" xfId="24" applyNumberFormat="1" applyFont="1" applyFill="1" applyBorder="1" applyAlignment="1">
      <alignment horizontal="center" vertical="center" wrapText="1"/>
    </xf>
    <xf numFmtId="177" fontId="36" fillId="6" borderId="68" xfId="19" applyNumberFormat="1" applyFont="1" applyFill="1" applyBorder="1" applyAlignment="1">
      <alignment vertical="center" wrapText="1"/>
    </xf>
    <xf numFmtId="3" fontId="36" fillId="3" borderId="20" xfId="19" applyNumberFormat="1" applyFont="1" applyFill="1" applyBorder="1" applyAlignment="1">
      <alignment horizontal="center" vertical="center" wrapText="1"/>
    </xf>
    <xf numFmtId="3" fontId="36" fillId="0" borderId="20" xfId="19" applyNumberFormat="1" applyFont="1" applyFill="1" applyBorder="1" applyAlignment="1">
      <alignment horizontal="center" vertical="center" wrapText="1"/>
    </xf>
    <xf numFmtId="3" fontId="36" fillId="0" borderId="69" xfId="19" applyNumberFormat="1" applyFont="1" applyFill="1" applyBorder="1" applyAlignment="1">
      <alignment horizontal="center" vertical="center" wrapText="1"/>
    </xf>
    <xf numFmtId="3" fontId="36" fillId="0" borderId="54" xfId="19" applyNumberFormat="1" applyFont="1" applyFill="1" applyBorder="1" applyAlignment="1">
      <alignment horizontal="center" vertical="center" wrapText="1"/>
    </xf>
    <xf numFmtId="175" fontId="36" fillId="3" borderId="70" xfId="24" applyNumberFormat="1" applyFont="1" applyFill="1" applyBorder="1" applyAlignment="1">
      <alignment horizontal="center" vertical="center" wrapText="1"/>
    </xf>
    <xf numFmtId="1" fontId="24" fillId="3" borderId="2" xfId="0" applyNumberFormat="1" applyFont="1" applyFill="1" applyBorder="1" applyAlignment="1">
      <alignment horizontal="center" vertical="center" wrapText="1"/>
    </xf>
    <xf numFmtId="0" fontId="36" fillId="6" borderId="52" xfId="19" applyFont="1" applyFill="1" applyBorder="1" applyAlignment="1">
      <alignment horizontal="center" vertical="center" wrapText="1"/>
    </xf>
    <xf numFmtId="165" fontId="4" fillId="6" borderId="17" xfId="19" applyNumberFormat="1" applyFill="1" applyBorder="1"/>
    <xf numFmtId="165" fontId="4" fillId="6" borderId="3" xfId="19" applyNumberFormat="1" applyFill="1" applyBorder="1"/>
    <xf numFmtId="165" fontId="4" fillId="6" borderId="10" xfId="19" applyNumberFormat="1" applyFill="1" applyBorder="1"/>
    <xf numFmtId="165" fontId="4" fillId="6" borderId="27" xfId="19" applyNumberFormat="1" applyFill="1" applyBorder="1"/>
    <xf numFmtId="0" fontId="4" fillId="6" borderId="27" xfId="19" applyFill="1" applyBorder="1"/>
    <xf numFmtId="0" fontId="4" fillId="6" borderId="27" xfId="19" applyFill="1" applyBorder="1" applyAlignment="1"/>
    <xf numFmtId="0" fontId="4" fillId="6" borderId="49" xfId="19" applyFill="1" applyBorder="1" applyAlignment="1"/>
    <xf numFmtId="0" fontId="36" fillId="6" borderId="53" xfId="19" applyFont="1" applyFill="1" applyBorder="1" applyAlignment="1">
      <alignment horizontal="center" vertical="center" wrapText="1"/>
    </xf>
    <xf numFmtId="165" fontId="4" fillId="6" borderId="18" xfId="19" applyNumberFormat="1" applyFill="1" applyBorder="1"/>
    <xf numFmtId="165" fontId="4" fillId="6" borderId="1" xfId="19" applyNumberFormat="1" applyFill="1" applyBorder="1"/>
    <xf numFmtId="165" fontId="4" fillId="6" borderId="11" xfId="19" applyNumberFormat="1" applyFill="1" applyBorder="1"/>
    <xf numFmtId="0" fontId="4" fillId="6" borderId="30" xfId="19" applyFill="1" applyBorder="1" applyAlignment="1"/>
    <xf numFmtId="0" fontId="36" fillId="6" borderId="62" xfId="19" applyFont="1" applyFill="1" applyBorder="1" applyAlignment="1">
      <alignment horizontal="center" vertical="center" wrapText="1"/>
    </xf>
    <xf numFmtId="0" fontId="4" fillId="6" borderId="19" xfId="19" applyFill="1" applyBorder="1"/>
    <xf numFmtId="0" fontId="4" fillId="6" borderId="4" xfId="19" applyFill="1" applyBorder="1"/>
    <xf numFmtId="0" fontId="4" fillId="6" borderId="12" xfId="19" applyFill="1" applyBorder="1"/>
    <xf numFmtId="178" fontId="4" fillId="0" borderId="0" xfId="19" applyNumberFormat="1" applyFill="1"/>
    <xf numFmtId="178" fontId="4" fillId="0" borderId="0" xfId="19" applyNumberFormat="1" applyFill="1" applyBorder="1"/>
    <xf numFmtId="178" fontId="4" fillId="3" borderId="0" xfId="19" applyNumberFormat="1" applyFill="1" applyBorder="1"/>
    <xf numFmtId="0" fontId="4" fillId="0" borderId="0" xfId="19" applyFill="1"/>
    <xf numFmtId="0" fontId="4" fillId="0" borderId="0" xfId="19" applyFill="1" applyBorder="1"/>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29" fillId="0" borderId="26" xfId="0" applyFont="1" applyFill="1" applyBorder="1" applyAlignment="1">
      <alignment horizontal="center"/>
    </xf>
    <xf numFmtId="0" fontId="29" fillId="0" borderId="27" xfId="0" applyFont="1" applyFill="1" applyBorder="1" applyAlignment="1">
      <alignment horizontal="center"/>
    </xf>
    <xf numFmtId="0" fontId="29" fillId="0" borderId="28" xfId="0" applyFont="1" applyFill="1" applyBorder="1" applyAlignment="1">
      <alignment horizontal="center"/>
    </xf>
    <xf numFmtId="0" fontId="29" fillId="0" borderId="29" xfId="0" applyFont="1" applyFill="1" applyBorder="1" applyAlignment="1">
      <alignment horizontal="center"/>
    </xf>
    <xf numFmtId="0" fontId="29" fillId="0" borderId="0" xfId="0" applyFont="1" applyFill="1" applyBorder="1" applyAlignment="1">
      <alignment horizontal="center"/>
    </xf>
    <xf numFmtId="0" fontId="29" fillId="0" borderId="9" xfId="0" applyFont="1" applyFill="1" applyBorder="1" applyAlignment="1">
      <alignment horizontal="center"/>
    </xf>
    <xf numFmtId="0" fontId="5" fillId="6" borderId="17"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2" fillId="3" borderId="51" xfId="0" applyFont="1" applyFill="1" applyBorder="1" applyAlignment="1">
      <alignment vertical="center" wrapText="1"/>
    </xf>
    <xf numFmtId="0" fontId="12" fillId="3" borderId="33" xfId="0" applyFont="1" applyFill="1" applyBorder="1" applyAlignment="1">
      <alignment vertical="center" wrapText="1"/>
    </xf>
    <xf numFmtId="0" fontId="12" fillId="3" borderId="34" xfId="0" applyFont="1" applyFill="1" applyBorder="1" applyAlignment="1">
      <alignment vertical="center" wrapText="1"/>
    </xf>
    <xf numFmtId="0" fontId="11" fillId="6" borderId="18"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2" fillId="3" borderId="8" xfId="0" applyFont="1" applyFill="1" applyBorder="1" applyAlignment="1">
      <alignment vertical="center" wrapText="1"/>
    </xf>
    <xf numFmtId="0" fontId="12" fillId="3" borderId="6" xfId="0" applyFont="1" applyFill="1" applyBorder="1" applyAlignment="1">
      <alignment vertical="center" wrapText="1"/>
    </xf>
    <xf numFmtId="0" fontId="12" fillId="3" borderId="37" xfId="0" applyFont="1" applyFill="1" applyBorder="1" applyAlignment="1">
      <alignment vertical="center" wrapText="1"/>
    </xf>
    <xf numFmtId="0" fontId="5" fillId="6" borderId="1" xfId="0" applyFont="1" applyFill="1" applyBorder="1" applyAlignment="1">
      <alignment horizontal="center" vertical="center"/>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9" fontId="4" fillId="0" borderId="40" xfId="21" applyFont="1" applyFill="1" applyBorder="1" applyAlignment="1">
      <alignment horizontal="center" vertical="center" wrapText="1"/>
    </xf>
    <xf numFmtId="9" fontId="4" fillId="0" borderId="41" xfId="2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1" fillId="0" borderId="42" xfId="0" applyFont="1" applyFill="1" applyBorder="1" applyAlignment="1">
      <alignment horizontal="center" vertical="top" wrapText="1"/>
    </xf>
    <xf numFmtId="0" fontId="41" fillId="0" borderId="25" xfId="0" applyFont="1" applyFill="1" applyBorder="1" applyAlignment="1">
      <alignment horizontal="center" vertical="top" wrapText="1"/>
    </xf>
    <xf numFmtId="0" fontId="41" fillId="0" borderId="43" xfId="0" applyFont="1" applyFill="1" applyBorder="1" applyAlignment="1">
      <alignment horizontal="center" vertical="top"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55"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26" fillId="0" borderId="42" xfId="0" applyFont="1" applyFill="1" applyBorder="1" applyAlignment="1">
      <alignment horizontal="justify" vertical="top" wrapText="1"/>
    </xf>
    <xf numFmtId="0" fontId="26" fillId="0" borderId="25" xfId="0" applyFont="1" applyFill="1" applyBorder="1" applyAlignment="1">
      <alignment horizontal="justify" vertical="top" wrapText="1"/>
    </xf>
    <xf numFmtId="0" fontId="26" fillId="0" borderId="43" xfId="0" applyFont="1" applyFill="1" applyBorder="1" applyAlignment="1">
      <alignment horizontal="justify" vertical="top" wrapText="1"/>
    </xf>
    <xf numFmtId="0" fontId="4" fillId="0" borderId="4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26" fillId="0" borderId="42" xfId="0" applyFont="1" applyFill="1" applyBorder="1" applyAlignment="1">
      <alignment horizontal="center" vertical="top" wrapText="1"/>
    </xf>
    <xf numFmtId="0" fontId="26" fillId="0" borderId="25" xfId="0" applyFont="1" applyFill="1" applyBorder="1" applyAlignment="1">
      <alignment horizontal="center" vertical="top" wrapText="1"/>
    </xf>
    <xf numFmtId="0" fontId="26" fillId="0" borderId="43" xfId="0" applyFont="1" applyFill="1" applyBorder="1" applyAlignment="1">
      <alignment horizontal="center" vertical="top" wrapText="1"/>
    </xf>
    <xf numFmtId="0" fontId="26" fillId="0" borderId="23" xfId="0" applyFont="1" applyFill="1" applyBorder="1" applyAlignment="1">
      <alignment horizontal="justify" vertical="top" wrapText="1"/>
    </xf>
    <xf numFmtId="0" fontId="26" fillId="0" borderId="24" xfId="0" applyFont="1" applyFill="1" applyBorder="1" applyAlignment="1">
      <alignment horizontal="justify" vertical="top" wrapText="1"/>
    </xf>
    <xf numFmtId="0" fontId="26" fillId="0" borderId="44" xfId="0" applyFont="1" applyFill="1" applyBorder="1" applyAlignment="1">
      <alignment horizontal="justify" vertical="top" wrapText="1"/>
    </xf>
    <xf numFmtId="0" fontId="46" fillId="0" borderId="0" xfId="0" applyFont="1" applyFill="1" applyAlignment="1">
      <alignment horizontal="right" vertical="center"/>
    </xf>
    <xf numFmtId="0" fontId="3" fillId="6" borderId="29"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2"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5" fillId="0" borderId="21" xfId="0" applyFont="1" applyFill="1" applyBorder="1" applyAlignment="1">
      <alignment horizontal="center" vertical="center" wrapText="1"/>
    </xf>
    <xf numFmtId="0" fontId="5" fillId="6" borderId="4" xfId="0" applyFont="1" applyFill="1" applyBorder="1" applyAlignment="1">
      <alignment horizont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13" fillId="0" borderId="13" xfId="16" applyFont="1" applyFill="1" applyBorder="1" applyAlignment="1">
      <alignment horizontal="center" vertical="top" wrapText="1"/>
    </xf>
    <xf numFmtId="0" fontId="13" fillId="0" borderId="15" xfId="16" applyFont="1" applyFill="1" applyBorder="1" applyAlignment="1">
      <alignment horizontal="center" vertical="top" wrapText="1"/>
    </xf>
    <xf numFmtId="0" fontId="15" fillId="0" borderId="42"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10" fontId="17" fillId="0" borderId="39" xfId="0" applyNumberFormat="1" applyFont="1" applyFill="1" applyBorder="1" applyAlignment="1" applyProtection="1">
      <alignment horizontal="center" vertical="center" wrapText="1"/>
      <protection locked="0"/>
    </xf>
    <xf numFmtId="10" fontId="17" fillId="0" borderId="41" xfId="0" applyNumberFormat="1" applyFont="1" applyFill="1" applyBorder="1" applyAlignment="1" applyProtection="1">
      <alignment horizontal="center" vertical="center" wrapText="1"/>
      <protection locked="0"/>
    </xf>
    <xf numFmtId="0" fontId="13" fillId="0" borderId="61" xfId="16" applyFont="1" applyFill="1" applyBorder="1" applyAlignment="1">
      <alignment horizontal="justify" vertical="top" wrapText="1"/>
    </xf>
    <xf numFmtId="0" fontId="13" fillId="0" borderId="34" xfId="16" applyFont="1" applyFill="1" applyBorder="1" applyAlignment="1">
      <alignment horizontal="justify" vertical="top" wrapText="1"/>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29" xfId="16" applyFont="1" applyFill="1" applyBorder="1" applyAlignment="1">
      <alignment horizontal="center" vertical="center" wrapText="1"/>
    </xf>
    <xf numFmtId="0" fontId="13" fillId="0" borderId="41" xfId="16" applyFont="1" applyFill="1" applyBorder="1" applyAlignment="1">
      <alignment horizontal="center" vertical="center" wrapText="1"/>
    </xf>
    <xf numFmtId="10" fontId="16" fillId="0" borderId="39" xfId="0" applyNumberFormat="1" applyFont="1" applyFill="1" applyBorder="1" applyAlignment="1" applyProtection="1">
      <alignment horizontal="center" vertical="center" wrapText="1"/>
      <protection locked="0"/>
    </xf>
    <xf numFmtId="10" fontId="16" fillId="0" borderId="40" xfId="0" applyNumberFormat="1" applyFont="1" applyFill="1" applyBorder="1" applyAlignment="1" applyProtection="1">
      <alignment horizontal="center" vertical="center" wrapText="1"/>
      <protection locked="0"/>
    </xf>
    <xf numFmtId="10" fontId="16" fillId="0" borderId="30" xfId="0" applyNumberFormat="1" applyFont="1" applyFill="1" applyBorder="1" applyAlignment="1" applyProtection="1">
      <alignment horizontal="center" vertical="center" wrapText="1"/>
      <protection locked="0"/>
    </xf>
    <xf numFmtId="10" fontId="16" fillId="0" borderId="41" xfId="0" applyNumberFormat="1" applyFont="1" applyFill="1" applyBorder="1" applyAlignment="1" applyProtection="1">
      <alignment horizontal="center" vertical="center" wrapText="1"/>
      <protection locked="0"/>
    </xf>
    <xf numFmtId="0" fontId="13" fillId="0" borderId="17" xfId="16" applyFont="1" applyFill="1" applyBorder="1" applyAlignment="1">
      <alignment horizontal="justify" vertical="top" wrapText="1"/>
    </xf>
    <xf numFmtId="0" fontId="13" fillId="0" borderId="19" xfId="16" applyFont="1" applyFill="1" applyBorder="1" applyAlignment="1">
      <alignment horizontal="justify" vertical="top"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10" fontId="17" fillId="0" borderId="58" xfId="0" applyNumberFormat="1" applyFont="1" applyFill="1" applyBorder="1" applyAlignment="1" applyProtection="1">
      <alignment horizontal="center" vertical="center" wrapText="1"/>
      <protection locked="0"/>
    </xf>
    <xf numFmtId="10" fontId="17" fillId="0" borderId="45" xfId="0" applyNumberFormat="1" applyFont="1" applyFill="1" applyBorder="1" applyAlignment="1" applyProtection="1">
      <alignment horizontal="center" vertical="center" wrapText="1"/>
      <protection locked="0"/>
    </xf>
    <xf numFmtId="10" fontId="17" fillId="0" borderId="52" xfId="0" applyNumberFormat="1" applyFont="1" applyFill="1" applyBorder="1" applyAlignment="1" applyProtection="1">
      <alignment horizontal="center" vertical="center" wrapText="1"/>
      <protection locked="0"/>
    </xf>
    <xf numFmtId="10" fontId="17" fillId="0" borderId="62" xfId="0" applyNumberFormat="1" applyFont="1" applyFill="1" applyBorder="1" applyAlignment="1" applyProtection="1">
      <alignment horizontal="center" vertical="center" wrapText="1"/>
      <protection locked="0"/>
    </xf>
    <xf numFmtId="0" fontId="13" fillId="0" borderId="39" xfId="16" applyFont="1" applyFill="1" applyBorder="1" applyAlignment="1">
      <alignment horizontal="left" vertical="top" wrapText="1"/>
    </xf>
    <xf numFmtId="0" fontId="13" fillId="0" borderId="41" xfId="16" applyFont="1" applyFill="1" applyBorder="1" applyAlignment="1">
      <alignment horizontal="left" vertical="top" wrapText="1"/>
    </xf>
    <xf numFmtId="10" fontId="17" fillId="0" borderId="60"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top" wrapText="1"/>
    </xf>
    <xf numFmtId="0" fontId="13" fillId="0" borderId="47" xfId="16" applyFont="1" applyFill="1" applyBorder="1" applyAlignment="1">
      <alignment horizontal="justify" vertical="top" wrapText="1"/>
    </xf>
    <xf numFmtId="0" fontId="13" fillId="0" borderId="58" xfId="16" applyFont="1" applyFill="1" applyBorder="1" applyAlignment="1">
      <alignment horizontal="justify" vertical="top" wrapText="1"/>
    </xf>
    <xf numFmtId="0" fontId="13" fillId="0" borderId="45" xfId="16" applyFont="1" applyFill="1" applyBorder="1" applyAlignment="1">
      <alignment horizontal="justify" vertical="top" wrapText="1"/>
    </xf>
    <xf numFmtId="0" fontId="15" fillId="0" borderId="2" xfId="0" applyFont="1" applyBorder="1" applyAlignment="1" applyProtection="1">
      <alignment horizontal="center" vertical="center" wrapText="1"/>
      <protection locked="0"/>
    </xf>
    <xf numFmtId="0" fontId="13" fillId="0" borderId="1" xfId="16" applyFont="1" applyFill="1" applyBorder="1" applyAlignment="1">
      <alignment horizontal="justify" vertical="top" wrapText="1"/>
    </xf>
    <xf numFmtId="0" fontId="13" fillId="0" borderId="39" xfId="16" applyFont="1" applyFill="1" applyBorder="1" applyAlignment="1">
      <alignment horizontal="justify" vertical="top" wrapText="1"/>
    </xf>
    <xf numFmtId="0" fontId="13" fillId="0" borderId="41" xfId="16" applyFont="1" applyFill="1" applyBorder="1" applyAlignment="1">
      <alignment horizontal="justify" vertical="top" wrapText="1"/>
    </xf>
    <xf numFmtId="0" fontId="13" fillId="0" borderId="34" xfId="16" applyFont="1" applyFill="1" applyBorder="1" applyAlignment="1">
      <alignment horizontal="justify" vertical="top"/>
    </xf>
    <xf numFmtId="0" fontId="13" fillId="0" borderId="41" xfId="16" applyFont="1" applyFill="1" applyBorder="1" applyAlignment="1">
      <alignment horizontal="left" vertical="top"/>
    </xf>
    <xf numFmtId="10" fontId="16" fillId="0" borderId="50" xfId="0" applyNumberFormat="1" applyFont="1" applyFill="1" applyBorder="1" applyAlignment="1" applyProtection="1">
      <alignment horizontal="center" vertical="center" wrapText="1"/>
      <protection locked="0"/>
    </xf>
    <xf numFmtId="0" fontId="42" fillId="0" borderId="29" xfId="16" applyFont="1" applyFill="1" applyBorder="1" applyAlignment="1">
      <alignment horizontal="center" vertical="center" wrapText="1"/>
    </xf>
    <xf numFmtId="10" fontId="13" fillId="0" borderId="39" xfId="0" applyNumberFormat="1" applyFont="1" applyFill="1" applyBorder="1" applyAlignment="1" applyProtection="1">
      <alignment horizontal="left" vertical="top" wrapText="1"/>
      <protection locked="0"/>
    </xf>
    <xf numFmtId="10" fontId="13" fillId="0" borderId="40" xfId="0" applyNumberFormat="1" applyFont="1" applyFill="1" applyBorder="1" applyAlignment="1" applyProtection="1">
      <alignment horizontal="left" vertical="top" wrapText="1"/>
      <protection locked="0"/>
    </xf>
    <xf numFmtId="0" fontId="13" fillId="0" borderId="40" xfId="16" applyFont="1" applyFill="1" applyBorder="1" applyAlignment="1">
      <alignment horizontal="left" vertical="top" wrapText="1"/>
    </xf>
    <xf numFmtId="0" fontId="2" fillId="5" borderId="15"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13" fillId="0" borderId="21" xfId="16" applyFont="1" applyFill="1" applyBorder="1" applyAlignment="1">
      <alignment horizontal="justify" vertical="top"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0" fontId="13" fillId="3" borderId="23" xfId="16" applyFont="1" applyFill="1" applyBorder="1" applyAlignment="1">
      <alignment horizontal="center" vertical="center" wrapText="1"/>
    </xf>
    <xf numFmtId="0" fontId="13" fillId="3" borderId="24" xfId="16" applyFont="1" applyFill="1" applyBorder="1" applyAlignment="1">
      <alignment horizontal="center" vertical="center" wrapText="1"/>
    </xf>
    <xf numFmtId="0" fontId="13" fillId="3" borderId="63" xfId="16" applyFont="1" applyFill="1" applyBorder="1" applyAlignment="1">
      <alignment horizontal="center" vertical="center" wrapText="1"/>
    </xf>
    <xf numFmtId="0" fontId="13" fillId="3" borderId="65" xfId="16" applyFont="1" applyFill="1" applyBorder="1" applyAlignment="1">
      <alignment horizontal="center" vertical="center" wrapText="1"/>
    </xf>
    <xf numFmtId="0" fontId="13" fillId="0" borderId="55" xfId="16" applyFont="1" applyFill="1" applyBorder="1" applyAlignment="1">
      <alignment horizontal="justify" vertical="top" wrapText="1"/>
    </xf>
    <xf numFmtId="0" fontId="13" fillId="0" borderId="62" xfId="16" applyFont="1" applyFill="1" applyBorder="1" applyAlignment="1">
      <alignment horizontal="justify" vertical="top" wrapText="1"/>
    </xf>
    <xf numFmtId="10" fontId="16" fillId="0" borderId="49" xfId="0" applyNumberFormat="1" applyFont="1" applyFill="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3" fillId="0" borderId="31" xfId="16" applyFont="1" applyFill="1" applyBorder="1" applyAlignment="1">
      <alignment horizontal="center" vertical="center" wrapText="1"/>
    </xf>
    <xf numFmtId="0" fontId="13" fillId="3" borderId="39" xfId="16" applyFont="1" applyFill="1" applyBorder="1" applyAlignment="1">
      <alignment horizontal="center" vertical="center" wrapText="1"/>
    </xf>
    <xf numFmtId="0" fontId="13" fillId="3" borderId="40" xfId="16" applyFont="1" applyFill="1" applyBorder="1" applyAlignment="1">
      <alignment horizontal="center" vertical="center" wrapText="1"/>
    </xf>
    <xf numFmtId="0" fontId="13" fillId="3" borderId="41" xfId="16" applyFont="1" applyFill="1" applyBorder="1" applyAlignment="1">
      <alignment horizontal="center" vertical="center" wrapText="1"/>
    </xf>
    <xf numFmtId="0" fontId="13" fillId="3" borderId="49" xfId="16" applyFont="1" applyFill="1" applyBorder="1" applyAlignment="1">
      <alignment horizontal="center" vertical="center" wrapText="1"/>
    </xf>
    <xf numFmtId="0" fontId="13" fillId="3" borderId="30"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8" fillId="5" borderId="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2" fillId="5" borderId="26"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2" fillId="5" borderId="42" xfId="16" applyFont="1" applyFill="1" applyBorder="1" applyAlignment="1">
      <alignment horizontal="center" vertical="center" wrapText="1"/>
    </xf>
    <xf numFmtId="0" fontId="2" fillId="5" borderId="25" xfId="16" applyFont="1" applyFill="1" applyBorder="1" applyAlignment="1">
      <alignment horizontal="center" vertical="center" wrapText="1"/>
    </xf>
    <xf numFmtId="0" fontId="15" fillId="5" borderId="16" xfId="16" applyFont="1" applyFill="1" applyBorder="1" applyAlignment="1">
      <alignment horizontal="center" vertical="center" wrapText="1"/>
    </xf>
    <xf numFmtId="0" fontId="15" fillId="5" borderId="48"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42" fillId="0" borderId="29" xfId="16" applyFont="1" applyFill="1" applyBorder="1" applyAlignment="1">
      <alignment horizontal="center" vertical="center"/>
    </xf>
    <xf numFmtId="0" fontId="13" fillId="0" borderId="49"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0" xfId="16" applyFont="1" applyFill="1" applyBorder="1" applyAlignment="1">
      <alignment horizontal="center" vertical="center" wrapText="1"/>
    </xf>
    <xf numFmtId="10" fontId="13" fillId="0" borderId="41" xfId="0" applyNumberFormat="1" applyFont="1" applyFill="1" applyBorder="1" applyAlignment="1" applyProtection="1">
      <alignment horizontal="left" vertical="top" wrapText="1"/>
      <protection locked="0"/>
    </xf>
    <xf numFmtId="0" fontId="4" fillId="0" borderId="0" xfId="16" applyFill="1" applyAlignment="1">
      <alignment horizontal="center" vertical="center" wrapText="1"/>
    </xf>
    <xf numFmtId="0" fontId="13" fillId="0" borderId="39" xfId="16" applyFont="1" applyFill="1" applyBorder="1" applyAlignment="1">
      <alignment vertical="top" wrapText="1"/>
    </xf>
    <xf numFmtId="0" fontId="13" fillId="0" borderId="41" xfId="16" applyFont="1" applyFill="1" applyBorder="1" applyAlignment="1">
      <alignment vertical="top" wrapText="1"/>
    </xf>
    <xf numFmtId="0" fontId="13" fillId="3" borderId="64" xfId="16" applyFont="1" applyFill="1" applyBorder="1" applyAlignment="1">
      <alignment horizontal="center" vertical="center" wrapText="1"/>
    </xf>
    <xf numFmtId="0" fontId="13" fillId="3" borderId="44" xfId="16" applyFont="1" applyFill="1" applyBorder="1" applyAlignment="1">
      <alignment horizontal="center" vertical="center" wrapText="1"/>
    </xf>
    <xf numFmtId="0" fontId="4" fillId="0" borderId="17" xfId="19" applyBorder="1" applyAlignment="1">
      <alignment horizontal="center"/>
    </xf>
    <xf numFmtId="0" fontId="4" fillId="0" borderId="3" xfId="19" applyBorder="1" applyAlignment="1">
      <alignment horizontal="center"/>
    </xf>
    <xf numFmtId="0" fontId="4" fillId="0" borderId="18" xfId="19" applyBorder="1" applyAlignment="1">
      <alignment horizontal="center"/>
    </xf>
    <xf numFmtId="0" fontId="4" fillId="0" borderId="1" xfId="19" applyBorder="1" applyAlignment="1">
      <alignment horizontal="center"/>
    </xf>
    <xf numFmtId="0" fontId="35" fillId="6" borderId="3" xfId="19" applyFont="1" applyFill="1" applyBorder="1" applyAlignment="1">
      <alignment horizontal="center" vertical="center" wrapText="1"/>
    </xf>
    <xf numFmtId="0" fontId="35" fillId="6" borderId="10" xfId="19" applyFont="1" applyFill="1" applyBorder="1" applyAlignment="1">
      <alignment horizontal="center" vertical="center" wrapText="1"/>
    </xf>
    <xf numFmtId="0" fontId="35" fillId="6" borderId="1" xfId="19" applyFont="1" applyFill="1" applyBorder="1" applyAlignment="1">
      <alignment horizontal="center" vertical="center" wrapText="1"/>
    </xf>
    <xf numFmtId="0" fontId="35" fillId="6" borderId="11" xfId="19" applyFont="1" applyFill="1" applyBorder="1" applyAlignment="1">
      <alignment horizontal="center" vertical="center" wrapText="1"/>
    </xf>
    <xf numFmtId="0" fontId="27" fillId="6" borderId="1" xfId="19" applyFont="1" applyFill="1" applyBorder="1" applyAlignment="1">
      <alignment horizontal="center" vertical="center" wrapText="1"/>
    </xf>
    <xf numFmtId="0" fontId="27" fillId="6" borderId="11" xfId="19" applyFont="1" applyFill="1" applyBorder="1" applyAlignment="1">
      <alignment horizontal="center" vertical="center" wrapText="1"/>
    </xf>
    <xf numFmtId="0" fontId="15" fillId="6" borderId="1" xfId="19" applyFont="1" applyFill="1" applyBorder="1" applyAlignment="1">
      <alignment horizontal="center" vertical="center" wrapText="1"/>
    </xf>
    <xf numFmtId="0" fontId="15" fillId="6" borderId="11" xfId="19" applyFont="1" applyFill="1" applyBorder="1" applyAlignment="1">
      <alignment horizontal="center" vertical="center" wrapText="1"/>
    </xf>
    <xf numFmtId="0" fontId="36" fillId="0" borderId="17" xfId="19" applyFont="1" applyFill="1" applyBorder="1" applyAlignment="1">
      <alignment horizontal="center" vertical="center" wrapText="1"/>
    </xf>
    <xf numFmtId="0" fontId="36" fillId="0" borderId="18" xfId="19" applyFont="1" applyFill="1" applyBorder="1" applyAlignment="1">
      <alignment horizontal="center" vertical="center" wrapText="1"/>
    </xf>
    <xf numFmtId="0" fontId="36" fillId="0" borderId="19" xfId="19" applyFont="1" applyFill="1" applyBorder="1" applyAlignment="1">
      <alignment horizontal="center" vertical="center" wrapText="1"/>
    </xf>
    <xf numFmtId="0" fontId="36" fillId="0" borderId="3" xfId="19" applyFont="1" applyFill="1" applyBorder="1" applyAlignment="1">
      <alignment horizontal="center" vertical="center" wrapText="1"/>
    </xf>
    <xf numFmtId="0" fontId="36" fillId="0" borderId="1" xfId="19" applyFont="1" applyFill="1" applyBorder="1" applyAlignment="1">
      <alignment horizontal="center" vertical="center" wrapText="1"/>
    </xf>
    <xf numFmtId="0" fontId="36" fillId="0" borderId="4" xfId="19" applyFont="1" applyFill="1" applyBorder="1" applyAlignment="1">
      <alignment horizontal="center" vertical="center" wrapText="1"/>
    </xf>
    <xf numFmtId="0" fontId="36" fillId="0" borderId="10" xfId="19" applyFont="1" applyFill="1" applyBorder="1" applyAlignment="1">
      <alignment horizontal="center" vertical="center" wrapText="1"/>
    </xf>
    <xf numFmtId="0" fontId="36" fillId="0" borderId="11" xfId="19" applyFont="1" applyFill="1" applyBorder="1" applyAlignment="1">
      <alignment horizontal="center" vertical="center" wrapText="1"/>
    </xf>
    <xf numFmtId="0" fontId="36" fillId="0" borderId="12" xfId="19" applyFont="1" applyFill="1" applyBorder="1" applyAlignment="1">
      <alignment horizontal="center" vertical="center" wrapText="1"/>
    </xf>
    <xf numFmtId="0" fontId="24" fillId="3" borderId="5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57"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4" xfId="0" applyFont="1" applyFill="1" applyBorder="1" applyAlignment="1">
      <alignment horizontal="center" vertical="center" wrapText="1"/>
    </xf>
    <xf numFmtId="1" fontId="24" fillId="3" borderId="5" xfId="0" applyNumberFormat="1" applyFont="1" applyFill="1" applyBorder="1" applyAlignment="1">
      <alignment horizontal="center" vertical="center" wrapText="1"/>
    </xf>
    <xf numFmtId="1" fontId="24" fillId="3" borderId="1" xfId="0" applyNumberFormat="1" applyFont="1" applyFill="1" applyBorder="1" applyAlignment="1">
      <alignment horizontal="center" vertical="center" wrapText="1"/>
    </xf>
    <xf numFmtId="1" fontId="24" fillId="3" borderId="4" xfId="0" applyNumberFormat="1" applyFont="1" applyFill="1" applyBorder="1" applyAlignment="1">
      <alignment horizontal="center" vertical="center" wrapText="1"/>
    </xf>
    <xf numFmtId="0" fontId="15" fillId="6" borderId="18" xfId="19" applyFont="1" applyFill="1" applyBorder="1" applyAlignment="1">
      <alignment horizontal="center" vertical="center" wrapText="1"/>
    </xf>
    <xf numFmtId="0" fontId="15" fillId="6" borderId="21" xfId="19" applyFont="1" applyFill="1" applyBorder="1" applyAlignment="1">
      <alignment horizontal="center" vertical="center" wrapText="1"/>
    </xf>
    <xf numFmtId="0" fontId="15" fillId="6" borderId="2" xfId="19" applyFont="1" applyFill="1" applyBorder="1" applyAlignment="1">
      <alignment horizontal="center" vertical="center" wrapText="1"/>
    </xf>
    <xf numFmtId="0" fontId="15" fillId="6" borderId="4" xfId="19" applyFont="1" applyFill="1" applyBorder="1" applyAlignment="1">
      <alignment horizontal="center" vertical="center" wrapText="1"/>
    </xf>
    <xf numFmtId="0" fontId="13" fillId="0" borderId="17" xfId="19" applyFont="1" applyFill="1" applyBorder="1" applyAlignment="1">
      <alignment horizontal="center" vertical="center" wrapText="1"/>
    </xf>
    <xf numFmtId="0" fontId="13" fillId="0" borderId="18" xfId="19" applyFont="1" applyFill="1" applyBorder="1" applyAlignment="1">
      <alignment horizontal="center" vertical="center" wrapText="1"/>
    </xf>
    <xf numFmtId="0" fontId="13" fillId="0" borderId="19" xfId="19" applyFont="1" applyFill="1" applyBorder="1" applyAlignment="1">
      <alignment horizontal="center" vertical="center" wrapText="1"/>
    </xf>
    <xf numFmtId="1" fontId="24" fillId="3" borderId="3" xfId="0" applyNumberFormat="1" applyFont="1" applyFill="1" applyBorder="1" applyAlignment="1">
      <alignment horizontal="center" vertical="center" wrapText="1"/>
    </xf>
    <xf numFmtId="0" fontId="24" fillId="3" borderId="46"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12" fillId="3" borderId="0" xfId="19" applyFont="1" applyFill="1" applyAlignment="1">
      <alignment horizontal="right"/>
    </xf>
    <xf numFmtId="1" fontId="24" fillId="3" borderId="2" xfId="0" applyNumberFormat="1" applyFont="1" applyFill="1" applyBorder="1" applyAlignment="1">
      <alignment horizontal="center" vertical="center" wrapText="1"/>
    </xf>
    <xf numFmtId="0" fontId="15" fillId="6" borderId="29" xfId="19" applyFont="1" applyFill="1" applyBorder="1" applyAlignment="1">
      <alignment horizontal="center" vertical="center" wrapText="1"/>
    </xf>
    <xf numFmtId="0" fontId="15" fillId="6" borderId="0" xfId="19" applyFont="1" applyFill="1" applyBorder="1" applyAlignment="1">
      <alignment horizontal="center" vertical="center" wrapText="1"/>
    </xf>
    <xf numFmtId="0" fontId="15" fillId="6" borderId="31" xfId="19" applyFont="1" applyFill="1" applyBorder="1" applyAlignment="1">
      <alignment horizontal="center" vertical="center" wrapText="1"/>
    </xf>
    <xf numFmtId="0" fontId="15" fillId="6" borderId="32" xfId="19" applyFont="1" applyFill="1" applyBorder="1" applyAlignment="1">
      <alignment horizontal="center" vertical="center" wrapText="1"/>
    </xf>
    <xf numFmtId="0" fontId="2" fillId="6" borderId="32" xfId="19" applyFont="1" applyFill="1" applyBorder="1" applyAlignment="1">
      <alignment horizontal="right"/>
    </xf>
    <xf numFmtId="0" fontId="2" fillId="6" borderId="50" xfId="19" applyFont="1" applyFill="1" applyBorder="1" applyAlignment="1">
      <alignment horizontal="right"/>
    </xf>
    <xf numFmtId="0" fontId="11" fillId="3" borderId="0" xfId="19" applyFont="1" applyFill="1" applyBorder="1" applyAlignment="1">
      <alignment horizontal="center" vertical="center"/>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5"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6" xr:uid="{00000000-0005-0000-0000-00000F000000}"/>
    <cellStyle name="Moneda 4" xfId="15" xr:uid="{00000000-0005-0000-0000-000010000000}"/>
    <cellStyle name="Moneda 5" xfId="27"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9" xr:uid="{00000000-0005-0000-0000-000018000000}"/>
    <cellStyle name="Porcentaje" xfId="21" builtinId="5"/>
    <cellStyle name="Porcentaje 2" xfId="24" xr:uid="{00000000-0005-0000-0000-00001A000000}"/>
    <cellStyle name="Porcentaje 3" xfId="28"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790575</xdr:colOff>
      <xdr:row>1</xdr:row>
      <xdr:rowOff>333375</xdr:rowOff>
    </xdr:from>
    <xdr:to>
      <xdr:col>4</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166686</xdr:colOff>
      <xdr:row>0</xdr:row>
      <xdr:rowOff>276225</xdr:rowOff>
    </xdr:from>
    <xdr:to>
      <xdr:col>3</xdr:col>
      <xdr:colOff>226217</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686" y="276225"/>
          <a:ext cx="809625" cy="85486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188118</xdr:colOff>
      <xdr:row>0</xdr:row>
      <xdr:rowOff>333375</xdr:rowOff>
    </xdr:from>
    <xdr:to>
      <xdr:col>1</xdr:col>
      <xdr:colOff>371619</xdr:colOff>
      <xdr:row>3</xdr:row>
      <xdr:rowOff>47625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8118" y="333375"/>
          <a:ext cx="778814" cy="869156"/>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571500</xdr:colOff>
      <xdr:row>0</xdr:row>
      <xdr:rowOff>85725</xdr:rowOff>
    </xdr:from>
    <xdr:to>
      <xdr:col>2</xdr:col>
      <xdr:colOff>885825</xdr:colOff>
      <xdr:row>3</xdr:row>
      <xdr:rowOff>95250</xdr:rowOff>
    </xdr:to>
    <xdr:pic>
      <xdr:nvPicPr>
        <xdr:cNvPr id="2" name="Imagen 1">
          <a:extLst>
            <a:ext uri="{FF2B5EF4-FFF2-40B4-BE49-F238E27FC236}">
              <a16:creationId xmlns:a16="http://schemas.microsoft.com/office/drawing/2014/main" id="{4D01819C-CDB9-4966-A80F-A4593D5E4AEC}"/>
            </a:ext>
          </a:extLst>
        </xdr:cNvPr>
        <xdr:cNvPicPr>
          <a:picLocks noChangeAspect="1"/>
        </xdr:cNvPicPr>
      </xdr:nvPicPr>
      <xdr:blipFill>
        <a:blip xmlns:r="http://schemas.openxmlformats.org/officeDocument/2006/relationships" r:embed="rId1"/>
        <a:stretch>
          <a:fillRect/>
        </a:stretch>
      </xdr:blipFill>
      <xdr:spPr>
        <a:xfrm>
          <a:off x="571500" y="85725"/>
          <a:ext cx="2619375" cy="695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Downloads/10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
      <sheetName val="INVERSIÓN"/>
      <sheetName val="TERRITORIALIZACIÓN "/>
    </sheetNames>
    <sheetDataSet>
      <sheetData sheetId="0"/>
      <sheetData sheetId="1"/>
      <sheetData sheetId="2">
        <row r="9">
          <cell r="AM9">
            <v>0.6</v>
          </cell>
        </row>
        <row r="10">
          <cell r="AM10">
            <v>19975500</v>
          </cell>
        </row>
        <row r="12">
          <cell r="AM12">
            <v>185346927</v>
          </cell>
        </row>
        <row r="16">
          <cell r="AM16">
            <v>26000000</v>
          </cell>
        </row>
        <row r="18">
          <cell r="AM18">
            <v>0</v>
          </cell>
        </row>
        <row r="21">
          <cell r="AM21">
            <v>13.5</v>
          </cell>
        </row>
        <row r="22">
          <cell r="AM22">
            <v>0</v>
          </cell>
        </row>
        <row r="24">
          <cell r="AM24">
            <v>29993570</v>
          </cell>
        </row>
        <row r="27">
          <cell r="AM27">
            <v>6</v>
          </cell>
        </row>
        <row r="28">
          <cell r="AM28">
            <v>180536385</v>
          </cell>
        </row>
        <row r="30">
          <cell r="AM30">
            <v>365963591</v>
          </cell>
        </row>
        <row r="33">
          <cell r="AM33">
            <v>0.87749999999999995</v>
          </cell>
        </row>
        <row r="34">
          <cell r="AM34">
            <v>500528500</v>
          </cell>
        </row>
        <row r="36">
          <cell r="AM36">
            <v>2885500</v>
          </cell>
        </row>
        <row r="39">
          <cell r="AM39">
            <v>0.82</v>
          </cell>
        </row>
        <row r="40">
          <cell r="AM40">
            <v>522823500</v>
          </cell>
        </row>
        <row r="42">
          <cell r="AM42">
            <v>25702333</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view="pageBreakPreview" topLeftCell="P8" zoomScale="80" zoomScaleNormal="60" zoomScaleSheetLayoutView="80" workbookViewId="0">
      <selection activeCell="AM11" sqref="AM11:AP11"/>
    </sheetView>
  </sheetViews>
  <sheetFormatPr baseColWidth="10" defaultRowHeight="15" x14ac:dyDescent="0.25"/>
  <cols>
    <col min="1" max="1" width="5.85546875" style="1" customWidth="1"/>
    <col min="2" max="2" width="7.85546875" style="1" customWidth="1"/>
    <col min="3" max="3" width="12.7109375" style="1" customWidth="1"/>
    <col min="4" max="4" width="5.5703125" style="1" customWidth="1"/>
    <col min="5" max="5" width="11.28515625" style="1" customWidth="1"/>
    <col min="6" max="6" width="7.5703125" style="1" customWidth="1"/>
    <col min="7" max="7" width="10.7109375" style="1" customWidth="1"/>
    <col min="8" max="8" width="8.85546875" style="1" customWidth="1"/>
    <col min="9" max="9" width="10.42578125" style="1" customWidth="1"/>
    <col min="10" max="10" width="13.5703125" style="22" customWidth="1"/>
    <col min="11" max="11" width="10" style="30" customWidth="1"/>
    <col min="12" max="12" width="6.5703125" style="29" customWidth="1"/>
    <col min="13" max="13" width="9.140625" style="22" customWidth="1"/>
    <col min="14" max="14" width="7.5703125" style="30" customWidth="1"/>
    <col min="15" max="15" width="13.28515625" style="30" customWidth="1"/>
    <col min="16" max="16" width="9.85546875" style="29" customWidth="1"/>
    <col min="17" max="17" width="11.28515625" style="29" customWidth="1"/>
    <col min="18" max="18" width="11" style="29" customWidth="1"/>
    <col min="19" max="19" width="9.5703125" style="29" customWidth="1"/>
    <col min="20" max="20" width="8.85546875" style="30" customWidth="1"/>
    <col min="21" max="21" width="11" style="30" customWidth="1"/>
    <col min="22" max="22" width="7.5703125" style="29" customWidth="1"/>
    <col min="23" max="23" width="7" style="29" customWidth="1"/>
    <col min="24" max="24" width="8" style="29" customWidth="1"/>
    <col min="25" max="25" width="9.85546875" style="29" hidden="1" customWidth="1"/>
    <col min="26" max="26" width="12.7109375" style="30" hidden="1" customWidth="1"/>
    <col min="27" max="27" width="24.85546875" style="30" hidden="1" customWidth="1"/>
    <col min="28" max="28" width="7.7109375" style="29" customWidth="1"/>
    <col min="29" max="31" width="19.85546875" style="29" hidden="1" customWidth="1"/>
    <col min="32" max="32" width="15.140625" style="30" hidden="1" customWidth="1"/>
    <col min="33" max="33" width="25.5703125" style="30" hidden="1" customWidth="1"/>
    <col min="34" max="34" width="8.7109375" style="30" customWidth="1"/>
    <col min="35" max="37" width="19.85546875" style="30" hidden="1" customWidth="1"/>
    <col min="38" max="38" width="15.28515625" style="30" hidden="1" customWidth="1"/>
    <col min="39" max="39" width="8.85546875" style="1" customWidth="1"/>
    <col min="40" max="40" width="7.5703125" style="1" customWidth="1"/>
    <col min="41" max="41" width="8.42578125" style="1" customWidth="1"/>
    <col min="42" max="42" width="14.28515625" style="1" hidden="1" customWidth="1"/>
    <col min="43" max="43" width="10.28515625" style="1" customWidth="1"/>
    <col min="44" max="44" width="10.85546875" style="1" customWidth="1"/>
    <col min="45" max="45" width="61.7109375" style="1" customWidth="1"/>
    <col min="46" max="46" width="23.140625" style="1" customWidth="1"/>
    <col min="47" max="47" width="22.7109375" style="1" customWidth="1"/>
    <col min="48" max="48" width="19.42578125" style="1" customWidth="1"/>
    <col min="49" max="49" width="18"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A2" s="318"/>
      <c r="B2" s="319"/>
      <c r="C2" s="319"/>
      <c r="D2" s="319"/>
      <c r="E2" s="319"/>
      <c r="F2" s="319"/>
      <c r="G2" s="320"/>
      <c r="H2" s="326" t="s">
        <v>0</v>
      </c>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7"/>
    </row>
    <row r="3" spans="1:49" ht="28.5" customHeight="1" x14ac:dyDescent="0.25">
      <c r="A3" s="321"/>
      <c r="B3" s="322"/>
      <c r="C3" s="322"/>
      <c r="D3" s="322"/>
      <c r="E3" s="322"/>
      <c r="F3" s="322"/>
      <c r="G3" s="323"/>
      <c r="H3" s="302" t="s">
        <v>84</v>
      </c>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3"/>
    </row>
    <row r="4" spans="1:49" ht="27.75" customHeight="1" x14ac:dyDescent="0.25">
      <c r="A4" s="321"/>
      <c r="B4" s="322"/>
      <c r="C4" s="322"/>
      <c r="D4" s="322"/>
      <c r="E4" s="322"/>
      <c r="F4" s="322"/>
      <c r="G4" s="323"/>
      <c r="H4" s="302" t="s">
        <v>1</v>
      </c>
      <c r="I4" s="302"/>
      <c r="J4" s="302"/>
      <c r="K4" s="302"/>
      <c r="L4" s="302"/>
      <c r="M4" s="302"/>
      <c r="N4" s="302"/>
      <c r="O4" s="302"/>
      <c r="P4" s="302"/>
      <c r="Q4" s="302"/>
      <c r="R4" s="302"/>
      <c r="S4" s="302" t="s">
        <v>85</v>
      </c>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3"/>
    </row>
    <row r="5" spans="1:49" ht="26.25" customHeight="1" x14ac:dyDescent="0.25">
      <c r="A5" s="321"/>
      <c r="B5" s="322"/>
      <c r="C5" s="322"/>
      <c r="D5" s="322"/>
      <c r="E5" s="322"/>
      <c r="F5" s="322"/>
      <c r="G5" s="323"/>
      <c r="H5" s="302" t="s">
        <v>3</v>
      </c>
      <c r="I5" s="302"/>
      <c r="J5" s="302"/>
      <c r="K5" s="302"/>
      <c r="L5" s="302"/>
      <c r="M5" s="302"/>
      <c r="N5" s="302"/>
      <c r="O5" s="302"/>
      <c r="P5" s="302"/>
      <c r="Q5" s="302"/>
      <c r="R5" s="302"/>
      <c r="S5" s="302" t="s">
        <v>86</v>
      </c>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3"/>
    </row>
    <row r="6" spans="1:49" ht="15.75" x14ac:dyDescent="0.25">
      <c r="A6" s="40"/>
      <c r="B6" s="41"/>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331" t="s">
        <v>4</v>
      </c>
      <c r="B7" s="332"/>
      <c r="C7" s="302"/>
      <c r="D7" s="302"/>
      <c r="E7" s="302"/>
      <c r="F7" s="302"/>
      <c r="G7" s="302"/>
      <c r="H7" s="302"/>
      <c r="I7" s="302"/>
      <c r="J7" s="302"/>
      <c r="K7" s="302"/>
      <c r="L7" s="302"/>
      <c r="M7" s="302"/>
      <c r="N7" s="302"/>
      <c r="O7" s="302"/>
      <c r="P7" s="302"/>
      <c r="Q7" s="302"/>
      <c r="R7" s="302"/>
      <c r="S7" s="336" t="s">
        <v>106</v>
      </c>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8"/>
    </row>
    <row r="8" spans="1:49" ht="30" customHeight="1" thickBot="1" x14ac:dyDescent="0.3">
      <c r="A8" s="333" t="s">
        <v>2</v>
      </c>
      <c r="B8" s="334"/>
      <c r="C8" s="335"/>
      <c r="D8" s="335" t="s">
        <v>2</v>
      </c>
      <c r="E8" s="335"/>
      <c r="F8" s="335"/>
      <c r="G8" s="335"/>
      <c r="H8" s="335"/>
      <c r="I8" s="335"/>
      <c r="J8" s="335"/>
      <c r="K8" s="335"/>
      <c r="L8" s="335"/>
      <c r="M8" s="335"/>
      <c r="N8" s="335"/>
      <c r="O8" s="335"/>
      <c r="P8" s="335"/>
      <c r="Q8" s="335"/>
      <c r="R8" s="335"/>
      <c r="S8" s="328" t="s">
        <v>107</v>
      </c>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30"/>
    </row>
    <row r="9" spans="1:49" ht="36" customHeight="1" thickBot="1" x14ac:dyDescent="0.3">
      <c r="A9" s="37"/>
      <c r="B9" s="38"/>
      <c r="C9" s="38"/>
      <c r="D9" s="38"/>
      <c r="E9" s="38"/>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324" t="s">
        <v>62</v>
      </c>
      <c r="B10" s="325"/>
      <c r="C10" s="310"/>
      <c r="D10" s="310" t="s">
        <v>65</v>
      </c>
      <c r="E10" s="310"/>
      <c r="F10" s="310" t="s">
        <v>67</v>
      </c>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t="s">
        <v>75</v>
      </c>
      <c r="AR10" s="310" t="s">
        <v>76</v>
      </c>
      <c r="AS10" s="304" t="s">
        <v>77</v>
      </c>
      <c r="AT10" s="304" t="s">
        <v>78</v>
      </c>
      <c r="AU10" s="304" t="s">
        <v>79</v>
      </c>
      <c r="AV10" s="304" t="s">
        <v>80</v>
      </c>
      <c r="AW10" s="307" t="s">
        <v>81</v>
      </c>
    </row>
    <row r="11" spans="1:49" s="3" customFormat="1" ht="45.75" customHeight="1" x14ac:dyDescent="0.2">
      <c r="A11" s="298" t="s">
        <v>160</v>
      </c>
      <c r="B11" s="298" t="s">
        <v>63</v>
      </c>
      <c r="C11" s="300" t="s">
        <v>64</v>
      </c>
      <c r="D11" s="300" t="s">
        <v>45</v>
      </c>
      <c r="E11" s="300" t="s">
        <v>66</v>
      </c>
      <c r="F11" s="300" t="s">
        <v>68</v>
      </c>
      <c r="G11" s="300" t="s">
        <v>69</v>
      </c>
      <c r="H11" s="300" t="s">
        <v>70</v>
      </c>
      <c r="I11" s="300" t="s">
        <v>71</v>
      </c>
      <c r="J11" s="300" t="s">
        <v>72</v>
      </c>
      <c r="K11" s="311" t="s">
        <v>73</v>
      </c>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3"/>
      <c r="AM11" s="339" t="s">
        <v>74</v>
      </c>
      <c r="AN11" s="339"/>
      <c r="AO11" s="339"/>
      <c r="AP11" s="339"/>
      <c r="AQ11" s="300"/>
      <c r="AR11" s="300"/>
      <c r="AS11" s="305"/>
      <c r="AT11" s="305"/>
      <c r="AU11" s="305"/>
      <c r="AV11" s="305"/>
      <c r="AW11" s="308"/>
    </row>
    <row r="12" spans="1:49" s="3" customFormat="1" ht="51" customHeight="1" x14ac:dyDescent="0.2">
      <c r="A12" s="298"/>
      <c r="B12" s="298"/>
      <c r="C12" s="300"/>
      <c r="D12" s="300"/>
      <c r="E12" s="300"/>
      <c r="F12" s="300"/>
      <c r="G12" s="300"/>
      <c r="H12" s="300"/>
      <c r="I12" s="300"/>
      <c r="J12" s="300"/>
      <c r="K12" s="311">
        <v>2016</v>
      </c>
      <c r="L12" s="312"/>
      <c r="M12" s="312"/>
      <c r="N12" s="313"/>
      <c r="O12" s="311">
        <v>2017</v>
      </c>
      <c r="P12" s="312"/>
      <c r="Q12" s="312"/>
      <c r="R12" s="312"/>
      <c r="S12" s="312"/>
      <c r="T12" s="313"/>
      <c r="U12" s="311">
        <v>2018</v>
      </c>
      <c r="V12" s="312"/>
      <c r="W12" s="312"/>
      <c r="X12" s="312"/>
      <c r="Y12" s="312"/>
      <c r="Z12" s="313"/>
      <c r="AA12" s="311">
        <v>2019</v>
      </c>
      <c r="AB12" s="312"/>
      <c r="AC12" s="312"/>
      <c r="AD12" s="312"/>
      <c r="AE12" s="312"/>
      <c r="AF12" s="313"/>
      <c r="AG12" s="311">
        <v>2020</v>
      </c>
      <c r="AH12" s="312"/>
      <c r="AI12" s="312"/>
      <c r="AJ12" s="312"/>
      <c r="AK12" s="312"/>
      <c r="AL12" s="313"/>
      <c r="AM12" s="300" t="s">
        <v>5</v>
      </c>
      <c r="AN12" s="300" t="s">
        <v>6</v>
      </c>
      <c r="AO12" s="300" t="s">
        <v>7</v>
      </c>
      <c r="AP12" s="300" t="s">
        <v>8</v>
      </c>
      <c r="AQ12" s="300"/>
      <c r="AR12" s="300"/>
      <c r="AS12" s="305"/>
      <c r="AT12" s="305"/>
      <c r="AU12" s="305"/>
      <c r="AV12" s="305"/>
      <c r="AW12" s="308"/>
    </row>
    <row r="13" spans="1:49" s="3" customFormat="1" ht="121.5" customHeight="1" thickBot="1" x14ac:dyDescent="0.25">
      <c r="A13" s="299"/>
      <c r="B13" s="299"/>
      <c r="C13" s="301"/>
      <c r="D13" s="301"/>
      <c r="E13" s="301"/>
      <c r="F13" s="301"/>
      <c r="G13" s="301"/>
      <c r="H13" s="301"/>
      <c r="I13" s="301"/>
      <c r="J13" s="301"/>
      <c r="K13" s="69" t="s">
        <v>161</v>
      </c>
      <c r="L13" s="69" t="s">
        <v>162</v>
      </c>
      <c r="M13" s="69" t="s">
        <v>163</v>
      </c>
      <c r="N13" s="47" t="s">
        <v>33</v>
      </c>
      <c r="O13" s="69" t="s">
        <v>164</v>
      </c>
      <c r="P13" s="69" t="s">
        <v>165</v>
      </c>
      <c r="Q13" s="69" t="s">
        <v>166</v>
      </c>
      <c r="R13" s="69" t="s">
        <v>162</v>
      </c>
      <c r="S13" s="69" t="s">
        <v>163</v>
      </c>
      <c r="T13" s="47" t="s">
        <v>33</v>
      </c>
      <c r="U13" s="69" t="s">
        <v>164</v>
      </c>
      <c r="V13" s="69" t="s">
        <v>165</v>
      </c>
      <c r="W13" s="69" t="s">
        <v>166</v>
      </c>
      <c r="X13" s="69" t="s">
        <v>162</v>
      </c>
      <c r="Y13" s="69" t="s">
        <v>163</v>
      </c>
      <c r="Z13" s="47" t="s">
        <v>33</v>
      </c>
      <c r="AA13" s="69" t="s">
        <v>164</v>
      </c>
      <c r="AB13" s="69" t="s">
        <v>165</v>
      </c>
      <c r="AC13" s="69" t="s">
        <v>166</v>
      </c>
      <c r="AD13" s="69" t="s">
        <v>162</v>
      </c>
      <c r="AE13" s="69" t="s">
        <v>163</v>
      </c>
      <c r="AF13" s="47" t="s">
        <v>33</v>
      </c>
      <c r="AG13" s="69" t="s">
        <v>164</v>
      </c>
      <c r="AH13" s="69" t="s">
        <v>165</v>
      </c>
      <c r="AI13" s="69" t="s">
        <v>166</v>
      </c>
      <c r="AJ13" s="69" t="s">
        <v>162</v>
      </c>
      <c r="AK13" s="69" t="s">
        <v>163</v>
      </c>
      <c r="AL13" s="48" t="s">
        <v>33</v>
      </c>
      <c r="AM13" s="301"/>
      <c r="AN13" s="301"/>
      <c r="AO13" s="301"/>
      <c r="AP13" s="301"/>
      <c r="AQ13" s="301"/>
      <c r="AR13" s="301"/>
      <c r="AS13" s="306"/>
      <c r="AT13" s="306"/>
      <c r="AU13" s="306"/>
      <c r="AV13" s="306"/>
      <c r="AW13" s="309"/>
    </row>
    <row r="14" spans="1:49" s="161" customFormat="1" ht="409.5" x14ac:dyDescent="0.2">
      <c r="A14" s="147">
        <v>43</v>
      </c>
      <c r="B14" s="147">
        <v>189</v>
      </c>
      <c r="C14" s="148" t="s">
        <v>103</v>
      </c>
      <c r="D14" s="149">
        <v>379</v>
      </c>
      <c r="E14" s="148" t="s">
        <v>104</v>
      </c>
      <c r="F14" s="150">
        <v>411</v>
      </c>
      <c r="G14" s="151" t="s">
        <v>105</v>
      </c>
      <c r="H14" s="152" t="s">
        <v>87</v>
      </c>
      <c r="I14" s="152" t="s">
        <v>89</v>
      </c>
      <c r="J14" s="153">
        <v>1</v>
      </c>
      <c r="K14" s="153">
        <v>0.1</v>
      </c>
      <c r="L14" s="154">
        <v>0.1</v>
      </c>
      <c r="M14" s="154">
        <v>0.1</v>
      </c>
      <c r="N14" s="155">
        <v>9.4E-2</v>
      </c>
      <c r="O14" s="155">
        <v>0.65</v>
      </c>
      <c r="P14" s="153">
        <v>0.65</v>
      </c>
      <c r="Q14" s="153">
        <v>0.65</v>
      </c>
      <c r="R14" s="110">
        <v>0.65</v>
      </c>
      <c r="S14" s="156">
        <v>0.65</v>
      </c>
      <c r="T14" s="156">
        <v>0.45</v>
      </c>
      <c r="U14" s="156">
        <v>0.81</v>
      </c>
      <c r="V14" s="154">
        <v>0.81</v>
      </c>
      <c r="W14" s="154">
        <v>0.69</v>
      </c>
      <c r="X14" s="154">
        <v>0.75</v>
      </c>
      <c r="Y14" s="158"/>
      <c r="Z14" s="158"/>
      <c r="AA14" s="158"/>
      <c r="AB14" s="154">
        <v>0.9</v>
      </c>
      <c r="AC14" s="157"/>
      <c r="AD14" s="157"/>
      <c r="AE14" s="158"/>
      <c r="AF14" s="158"/>
      <c r="AG14" s="158"/>
      <c r="AH14" s="154">
        <v>1</v>
      </c>
      <c r="AI14" s="157"/>
      <c r="AJ14" s="157"/>
      <c r="AK14" s="158"/>
      <c r="AL14" s="158"/>
      <c r="AM14" s="159">
        <v>0.59</v>
      </c>
      <c r="AN14" s="159">
        <v>0.6</v>
      </c>
      <c r="AO14" s="159">
        <v>0.6</v>
      </c>
      <c r="AP14" s="155"/>
      <c r="AQ14" s="160">
        <f>AO14/X14</f>
        <v>0.79999999999999993</v>
      </c>
      <c r="AR14" s="160">
        <f>AO14/J14</f>
        <v>0.6</v>
      </c>
      <c r="AS14" s="189" t="s">
        <v>258</v>
      </c>
      <c r="AT14" s="189" t="s">
        <v>254</v>
      </c>
      <c r="AU14" s="189" t="s">
        <v>250</v>
      </c>
      <c r="AV14" s="189" t="s">
        <v>259</v>
      </c>
      <c r="AW14" s="188" t="s">
        <v>174</v>
      </c>
    </row>
    <row r="15" spans="1:49" ht="90.75" customHeight="1" thickBot="1" x14ac:dyDescent="0.3">
      <c r="A15" s="34"/>
      <c r="B15" s="35"/>
      <c r="C15" s="35"/>
      <c r="D15" s="314" t="s">
        <v>167</v>
      </c>
      <c r="E15" s="315"/>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7"/>
    </row>
  </sheetData>
  <mergeCells count="43">
    <mergeCell ref="D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9" type="noConversion"/>
  <printOptions horizontalCentered="1" verticalCentered="1"/>
  <pageMargins left="0" right="0" top="0.15748031496062992" bottom="0.19685039370078741"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8"/>
  <sheetViews>
    <sheetView tabSelected="1" topLeftCell="C1" zoomScale="71" zoomScaleNormal="71" zoomScaleSheetLayoutView="70" workbookViewId="0">
      <pane ySplit="6" topLeftCell="A37" activePane="bottomLeft" state="frozen"/>
      <selection activeCell="B6" sqref="B6"/>
      <selection pane="bottomLeft" activeCell="AP42" sqref="AP42"/>
    </sheetView>
  </sheetViews>
  <sheetFormatPr baseColWidth="10" defaultRowHeight="29.25" customHeight="1" x14ac:dyDescent="0.25"/>
  <cols>
    <col min="1" max="1" width="5.28515625" style="1" customWidth="1"/>
    <col min="2" max="2" width="9.140625" style="1" customWidth="1"/>
    <col min="3" max="3" width="13.42578125" style="1" customWidth="1"/>
    <col min="4" max="4" width="6.28515625" style="7" customWidth="1"/>
    <col min="5" max="5" width="14.140625" style="7" customWidth="1"/>
    <col min="6" max="6" width="11.7109375" style="7" customWidth="1"/>
    <col min="7" max="7" width="8.140625" style="27" customWidth="1"/>
    <col min="8" max="8" width="14.7109375" style="8" customWidth="1"/>
    <col min="9" max="9" width="16.5703125" style="8" hidden="1" customWidth="1"/>
    <col min="10" max="10" width="16.28515625" style="8" hidden="1" customWidth="1"/>
    <col min="11" max="11" width="14.5703125" style="8" hidden="1" customWidth="1"/>
    <col min="12" max="12" width="14.7109375" style="8" customWidth="1"/>
    <col min="13" max="13" width="15.42578125" style="8" hidden="1" customWidth="1"/>
    <col min="14" max="14" width="14.140625" style="8" hidden="1" customWidth="1"/>
    <col min="15" max="15" width="13.28515625" style="8" hidden="1" customWidth="1"/>
    <col min="16" max="16" width="16.140625" style="8" hidden="1" customWidth="1"/>
    <col min="17" max="17" width="16.85546875" style="8" hidden="1" customWidth="1"/>
    <col min="18" max="18" width="16.140625" style="8" customWidth="1"/>
    <col min="19" max="19" width="0.5703125" style="8" customWidth="1"/>
    <col min="20" max="21" width="17.28515625" style="8" customWidth="1"/>
    <col min="22" max="22" width="21.28515625" style="8" customWidth="1"/>
    <col min="23" max="23" width="13.42578125" style="8" hidden="1" customWidth="1"/>
    <col min="24" max="24" width="18.85546875" style="8" hidden="1" customWidth="1"/>
    <col min="25" max="25" width="19.7109375" style="8" hidden="1" customWidth="1"/>
    <col min="26" max="26" width="15.42578125" style="8" hidden="1" customWidth="1"/>
    <col min="27" max="27" width="18" style="8" hidden="1" customWidth="1"/>
    <col min="28" max="29" width="16.28515625" style="8" hidden="1" customWidth="1"/>
    <col min="30" max="31" width="18.28515625" style="8" hidden="1" customWidth="1"/>
    <col min="32" max="32" width="15.5703125" style="8" hidden="1" customWidth="1"/>
    <col min="33" max="34" width="16.28515625" style="8" hidden="1" customWidth="1"/>
    <col min="35" max="35" width="4" style="8" hidden="1" customWidth="1"/>
    <col min="36" max="36" width="3.28515625" style="8" hidden="1" customWidth="1"/>
    <col min="37" max="37" width="16.140625" style="1" hidden="1" customWidth="1"/>
    <col min="38" max="38" width="17" style="1" hidden="1" customWidth="1"/>
    <col min="39" max="39" width="17.42578125" style="22" bestFit="1" customWidth="1"/>
    <col min="40" max="40" width="5.7109375" style="22" hidden="1" customWidth="1"/>
    <col min="41" max="41" width="12.7109375" style="1" customWidth="1"/>
    <col min="42" max="42" width="10.42578125" style="1" customWidth="1"/>
    <col min="43" max="43" width="53.28515625" style="1" customWidth="1"/>
    <col min="44" max="44" width="13.28515625" style="1" customWidth="1"/>
    <col min="45" max="45" width="14" style="1" customWidth="1"/>
    <col min="46" max="46" width="23.140625" style="1" customWidth="1"/>
    <col min="47" max="47" width="20.28515625" style="1" customWidth="1"/>
    <col min="48" max="48" width="11.42578125" style="1"/>
    <col min="49" max="49" width="11.42578125" style="1" customWidth="1"/>
    <col min="50" max="16384" width="11.42578125" style="1"/>
  </cols>
  <sheetData>
    <row r="1" spans="1:47" ht="29.25" customHeight="1" x14ac:dyDescent="0.25">
      <c r="A1" s="389"/>
      <c r="B1" s="390"/>
      <c r="C1" s="390"/>
      <c r="D1" s="390"/>
      <c r="E1" s="390"/>
      <c r="F1" s="401" t="s">
        <v>0</v>
      </c>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3"/>
    </row>
    <row r="2" spans="1:47" ht="29.25" customHeight="1" x14ac:dyDescent="0.25">
      <c r="A2" s="391"/>
      <c r="B2" s="392"/>
      <c r="C2" s="392"/>
      <c r="D2" s="392"/>
      <c r="E2" s="392"/>
      <c r="F2" s="395" t="s">
        <v>83</v>
      </c>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7"/>
    </row>
    <row r="3" spans="1:47" ht="29.25" customHeight="1" x14ac:dyDescent="0.25">
      <c r="A3" s="391"/>
      <c r="B3" s="392"/>
      <c r="C3" s="392"/>
      <c r="D3" s="392"/>
      <c r="E3" s="392"/>
      <c r="F3" s="302" t="s">
        <v>1</v>
      </c>
      <c r="G3" s="302"/>
      <c r="H3" s="302"/>
      <c r="I3" s="302"/>
      <c r="J3" s="302"/>
      <c r="K3" s="302"/>
      <c r="L3" s="302"/>
      <c r="M3" s="302"/>
      <c r="N3" s="302"/>
      <c r="O3" s="302"/>
      <c r="P3" s="302"/>
      <c r="Q3" s="395" t="s">
        <v>85</v>
      </c>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7"/>
    </row>
    <row r="4" spans="1:47" ht="29.25" customHeight="1" thickBot="1" x14ac:dyDescent="0.3">
      <c r="A4" s="393"/>
      <c r="B4" s="394"/>
      <c r="C4" s="394"/>
      <c r="D4" s="394"/>
      <c r="E4" s="394"/>
      <c r="F4" s="335" t="s">
        <v>3</v>
      </c>
      <c r="G4" s="335"/>
      <c r="H4" s="335"/>
      <c r="I4" s="335"/>
      <c r="J4" s="335"/>
      <c r="K4" s="335"/>
      <c r="L4" s="335"/>
      <c r="M4" s="335"/>
      <c r="N4" s="335"/>
      <c r="O4" s="335"/>
      <c r="P4" s="335"/>
      <c r="Q4" s="398" t="s">
        <v>86</v>
      </c>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c r="AT4" s="399"/>
      <c r="AU4" s="400"/>
    </row>
    <row r="5" spans="1:47" ht="29.25" customHeight="1" thickBot="1" x14ac:dyDescent="0.3">
      <c r="AN5" s="28"/>
    </row>
    <row r="6" spans="1:47" s="36" customFormat="1" ht="65.25" customHeight="1" x14ac:dyDescent="0.25">
      <c r="A6" s="404" t="s">
        <v>34</v>
      </c>
      <c r="B6" s="310" t="s">
        <v>44</v>
      </c>
      <c r="C6" s="310"/>
      <c r="D6" s="310"/>
      <c r="E6" s="310" t="s">
        <v>48</v>
      </c>
      <c r="F6" s="310" t="s">
        <v>49</v>
      </c>
      <c r="G6" s="310" t="s">
        <v>50</v>
      </c>
      <c r="H6" s="310" t="s">
        <v>51</v>
      </c>
      <c r="I6" s="339" t="s">
        <v>52</v>
      </c>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00" t="s">
        <v>53</v>
      </c>
      <c r="AL6" s="300"/>
      <c r="AM6" s="300"/>
      <c r="AN6" s="300"/>
      <c r="AO6" s="310" t="s">
        <v>55</v>
      </c>
      <c r="AP6" s="310" t="s">
        <v>56</v>
      </c>
      <c r="AQ6" s="310" t="s">
        <v>57</v>
      </c>
      <c r="AR6" s="310" t="s">
        <v>58</v>
      </c>
      <c r="AS6" s="310" t="s">
        <v>59</v>
      </c>
      <c r="AT6" s="310" t="s">
        <v>60</v>
      </c>
      <c r="AU6" s="407" t="s">
        <v>61</v>
      </c>
    </row>
    <row r="7" spans="1:47" s="36" customFormat="1" ht="29.25" customHeight="1" x14ac:dyDescent="0.25">
      <c r="A7" s="405"/>
      <c r="B7" s="300"/>
      <c r="C7" s="300"/>
      <c r="D7" s="300"/>
      <c r="E7" s="300"/>
      <c r="F7" s="300"/>
      <c r="G7" s="300"/>
      <c r="H7" s="300"/>
      <c r="I7" s="339">
        <v>2016</v>
      </c>
      <c r="J7" s="339"/>
      <c r="K7" s="339"/>
      <c r="L7" s="339"/>
      <c r="M7" s="339">
        <v>2017</v>
      </c>
      <c r="N7" s="339"/>
      <c r="O7" s="339"/>
      <c r="P7" s="339"/>
      <c r="Q7" s="339"/>
      <c r="R7" s="339"/>
      <c r="S7" s="339">
        <v>2018</v>
      </c>
      <c r="T7" s="339"/>
      <c r="U7" s="339"/>
      <c r="V7" s="339"/>
      <c r="W7" s="339"/>
      <c r="X7" s="339"/>
      <c r="Y7" s="339">
        <v>2019</v>
      </c>
      <c r="Z7" s="339"/>
      <c r="AA7" s="339"/>
      <c r="AB7" s="339"/>
      <c r="AC7" s="339"/>
      <c r="AD7" s="339"/>
      <c r="AE7" s="182"/>
      <c r="AF7" s="339">
        <v>2020</v>
      </c>
      <c r="AG7" s="339"/>
      <c r="AH7" s="339"/>
      <c r="AI7" s="339"/>
      <c r="AJ7" s="339"/>
      <c r="AK7" s="339" t="s">
        <v>54</v>
      </c>
      <c r="AL7" s="339"/>
      <c r="AM7" s="339"/>
      <c r="AN7" s="339"/>
      <c r="AO7" s="300"/>
      <c r="AP7" s="300"/>
      <c r="AQ7" s="300"/>
      <c r="AR7" s="300"/>
      <c r="AS7" s="300"/>
      <c r="AT7" s="300"/>
      <c r="AU7" s="408"/>
    </row>
    <row r="8" spans="1:47" s="36" customFormat="1" ht="46.5" customHeight="1" thickBot="1" x14ac:dyDescent="0.3">
      <c r="A8" s="406"/>
      <c r="B8" s="48" t="s">
        <v>45</v>
      </c>
      <c r="C8" s="47" t="s">
        <v>46</v>
      </c>
      <c r="D8" s="47" t="s">
        <v>47</v>
      </c>
      <c r="E8" s="301"/>
      <c r="F8" s="301"/>
      <c r="G8" s="301"/>
      <c r="H8" s="388"/>
      <c r="I8" s="69" t="s">
        <v>168</v>
      </c>
      <c r="J8" s="69" t="s">
        <v>162</v>
      </c>
      <c r="K8" s="69" t="s">
        <v>169</v>
      </c>
      <c r="L8" s="47" t="s">
        <v>33</v>
      </c>
      <c r="M8" s="69" t="s">
        <v>164</v>
      </c>
      <c r="N8" s="69" t="s">
        <v>165</v>
      </c>
      <c r="O8" s="69" t="s">
        <v>166</v>
      </c>
      <c r="P8" s="69" t="s">
        <v>162</v>
      </c>
      <c r="Q8" s="69" t="s">
        <v>163</v>
      </c>
      <c r="R8" s="47" t="s">
        <v>33</v>
      </c>
      <c r="S8" s="69" t="s">
        <v>164</v>
      </c>
      <c r="T8" s="69" t="s">
        <v>165</v>
      </c>
      <c r="U8" s="183" t="s">
        <v>166</v>
      </c>
      <c r="V8" s="183" t="s">
        <v>162</v>
      </c>
      <c r="W8" s="69" t="s">
        <v>163</v>
      </c>
      <c r="X8" s="47" t="s">
        <v>33</v>
      </c>
      <c r="Y8" s="69" t="s">
        <v>164</v>
      </c>
      <c r="Z8" s="69" t="s">
        <v>165</v>
      </c>
      <c r="AA8" s="69" t="s">
        <v>166</v>
      </c>
      <c r="AB8" s="69" t="s">
        <v>162</v>
      </c>
      <c r="AC8" s="69" t="s">
        <v>163</v>
      </c>
      <c r="AD8" s="48" t="s">
        <v>33</v>
      </c>
      <c r="AE8" s="69" t="s">
        <v>164</v>
      </c>
      <c r="AF8" s="69" t="s">
        <v>165</v>
      </c>
      <c r="AG8" s="69" t="s">
        <v>166</v>
      </c>
      <c r="AH8" s="69" t="s">
        <v>162</v>
      </c>
      <c r="AI8" s="69" t="s">
        <v>163</v>
      </c>
      <c r="AJ8" s="47" t="s">
        <v>33</v>
      </c>
      <c r="AK8" s="47" t="s">
        <v>5</v>
      </c>
      <c r="AL8" s="176" t="s">
        <v>6</v>
      </c>
      <c r="AM8" s="47" t="s">
        <v>7</v>
      </c>
      <c r="AN8" s="47" t="s">
        <v>8</v>
      </c>
      <c r="AO8" s="301"/>
      <c r="AP8" s="301"/>
      <c r="AQ8" s="301"/>
      <c r="AR8" s="301"/>
      <c r="AS8" s="301"/>
      <c r="AT8" s="301"/>
      <c r="AU8" s="409"/>
    </row>
    <row r="9" spans="1:47" s="54" customFormat="1" ht="29.25" customHeight="1" x14ac:dyDescent="0.25">
      <c r="A9" s="340" t="s">
        <v>97</v>
      </c>
      <c r="B9" s="357">
        <v>1</v>
      </c>
      <c r="C9" s="360" t="s">
        <v>88</v>
      </c>
      <c r="D9" s="351" t="s">
        <v>89</v>
      </c>
      <c r="E9" s="367">
        <v>379</v>
      </c>
      <c r="F9" s="370">
        <v>189</v>
      </c>
      <c r="G9" s="210" t="s">
        <v>9</v>
      </c>
      <c r="H9" s="56">
        <v>1</v>
      </c>
      <c r="I9" s="56">
        <v>0.2</v>
      </c>
      <c r="J9" s="56">
        <v>0.2</v>
      </c>
      <c r="K9" s="56">
        <v>0.2</v>
      </c>
      <c r="L9" s="57">
        <v>0.2</v>
      </c>
      <c r="M9" s="57">
        <v>0.65</v>
      </c>
      <c r="N9" s="56">
        <v>0.25</v>
      </c>
      <c r="O9" s="56">
        <v>0.65</v>
      </c>
      <c r="P9" s="56">
        <v>0.65</v>
      </c>
      <c r="Q9" s="56">
        <v>0.65</v>
      </c>
      <c r="R9" s="56">
        <v>0.59</v>
      </c>
      <c r="S9" s="56">
        <v>0.81</v>
      </c>
      <c r="T9" s="56">
        <v>0.81</v>
      </c>
      <c r="U9" s="56">
        <v>0.69</v>
      </c>
      <c r="V9" s="56">
        <v>0.75</v>
      </c>
      <c r="W9" s="56"/>
      <c r="X9" s="56"/>
      <c r="Y9" s="56"/>
      <c r="Z9" s="56">
        <v>1</v>
      </c>
      <c r="AA9" s="56"/>
      <c r="AB9" s="56"/>
      <c r="AC9" s="56"/>
      <c r="AD9" s="56"/>
      <c r="AE9" s="56"/>
      <c r="AF9" s="56">
        <v>1</v>
      </c>
      <c r="AG9" s="56"/>
      <c r="AH9" s="56"/>
      <c r="AI9" s="56"/>
      <c r="AJ9" s="56"/>
      <c r="AK9" s="57">
        <v>0.59099999999999997</v>
      </c>
      <c r="AL9" s="57">
        <v>0.6</v>
      </c>
      <c r="AM9" s="57">
        <v>0.6</v>
      </c>
      <c r="AN9" s="57"/>
      <c r="AO9" s="211">
        <f>+AM9/V9</f>
        <v>0.79999999999999993</v>
      </c>
      <c r="AP9" s="211">
        <f>+AM9/H9</f>
        <v>0.6</v>
      </c>
      <c r="AQ9" s="364" t="s">
        <v>256</v>
      </c>
      <c r="AR9" s="364" t="s">
        <v>252</v>
      </c>
      <c r="AS9" s="364" t="s">
        <v>249</v>
      </c>
      <c r="AT9" s="364" t="s">
        <v>215</v>
      </c>
      <c r="AU9" s="377" t="s">
        <v>216</v>
      </c>
    </row>
    <row r="10" spans="1:47" s="5" customFormat="1" ht="29.25" customHeight="1" x14ac:dyDescent="0.25">
      <c r="A10" s="341"/>
      <c r="B10" s="358"/>
      <c r="C10" s="361"/>
      <c r="D10" s="352"/>
      <c r="E10" s="368"/>
      <c r="F10" s="371"/>
      <c r="G10" s="212" t="s">
        <v>10</v>
      </c>
      <c r="H10" s="127">
        <f>+K10+N10+T10+Z10+AF10+2000000000</f>
        <v>5492828324</v>
      </c>
      <c r="I10" s="127">
        <v>973165848</v>
      </c>
      <c r="J10" s="127">
        <v>300000000</v>
      </c>
      <c r="K10" s="127">
        <f>913728324+63100000</f>
        <v>976828324</v>
      </c>
      <c r="L10" s="58">
        <v>973165848</v>
      </c>
      <c r="M10" s="58">
        <v>531000000</v>
      </c>
      <c r="N10" s="127">
        <v>531000000</v>
      </c>
      <c r="O10" s="127">
        <v>531000000</v>
      </c>
      <c r="P10" s="127">
        <v>531000000</v>
      </c>
      <c r="Q10" s="127">
        <v>531000000</v>
      </c>
      <c r="R10" s="127">
        <v>480859535</v>
      </c>
      <c r="S10" s="127">
        <v>1835000000</v>
      </c>
      <c r="T10" s="127">
        <v>1835000000</v>
      </c>
      <c r="U10" s="127">
        <v>550000000</v>
      </c>
      <c r="V10" s="127">
        <f>550000000+2000000000</f>
        <v>2550000000</v>
      </c>
      <c r="W10" s="127"/>
      <c r="X10" s="127"/>
      <c r="Y10" s="127"/>
      <c r="Z10" s="127">
        <v>150000000</v>
      </c>
      <c r="AA10" s="127"/>
      <c r="AB10" s="127"/>
      <c r="AC10" s="127"/>
      <c r="AD10" s="127"/>
      <c r="AE10" s="127"/>
      <c r="AF10" s="127"/>
      <c r="AG10" s="127"/>
      <c r="AH10" s="127"/>
      <c r="AI10" s="127"/>
      <c r="AJ10" s="127"/>
      <c r="AK10" s="58">
        <v>19975500</v>
      </c>
      <c r="AL10" s="58">
        <v>19975500</v>
      </c>
      <c r="AM10" s="58">
        <v>19975500</v>
      </c>
      <c r="AN10" s="58"/>
      <c r="AO10" s="178">
        <f>+AM10/V10</f>
        <v>7.8335294117647062E-3</v>
      </c>
      <c r="AP10" s="178">
        <f>(L10+R10+AM10)/H10</f>
        <v>0.26835007323269111</v>
      </c>
      <c r="AQ10" s="365"/>
      <c r="AR10" s="365"/>
      <c r="AS10" s="365"/>
      <c r="AT10" s="365"/>
      <c r="AU10" s="378"/>
    </row>
    <row r="11" spans="1:47" s="54" customFormat="1" ht="29.25" customHeight="1" x14ac:dyDescent="0.25">
      <c r="A11" s="341"/>
      <c r="B11" s="358"/>
      <c r="C11" s="361"/>
      <c r="D11" s="352"/>
      <c r="E11" s="368"/>
      <c r="F11" s="371"/>
      <c r="G11" s="213" t="s">
        <v>11</v>
      </c>
      <c r="H11" s="123">
        <v>0</v>
      </c>
      <c r="I11" s="123">
        <v>0</v>
      </c>
      <c r="J11" s="123">
        <v>0</v>
      </c>
      <c r="K11" s="123">
        <v>0</v>
      </c>
      <c r="L11" s="128">
        <v>0</v>
      </c>
      <c r="M11" s="128">
        <v>0</v>
      </c>
      <c r="N11" s="123">
        <v>0</v>
      </c>
      <c r="O11" s="123">
        <v>0</v>
      </c>
      <c r="P11" s="123">
        <v>0</v>
      </c>
      <c r="Q11" s="123">
        <v>0</v>
      </c>
      <c r="R11" s="129"/>
      <c r="S11" s="123"/>
      <c r="T11" s="123"/>
      <c r="U11" s="129">
        <v>0</v>
      </c>
      <c r="V11" s="129">
        <v>0</v>
      </c>
      <c r="W11" s="129"/>
      <c r="X11" s="129"/>
      <c r="Y11" s="129"/>
      <c r="Z11" s="123"/>
      <c r="AA11" s="129"/>
      <c r="AB11" s="129"/>
      <c r="AC11" s="129"/>
      <c r="AD11" s="129"/>
      <c r="AE11" s="129"/>
      <c r="AF11" s="123"/>
      <c r="AG11" s="129"/>
      <c r="AH11" s="129"/>
      <c r="AI11" s="129"/>
      <c r="AJ11" s="129"/>
      <c r="AK11" s="128"/>
      <c r="AL11" s="128"/>
      <c r="AM11" s="128"/>
      <c r="AN11" s="128"/>
      <c r="AO11" s="178"/>
      <c r="AP11" s="178"/>
      <c r="AQ11" s="365"/>
      <c r="AR11" s="365"/>
      <c r="AS11" s="365"/>
      <c r="AT11" s="365"/>
      <c r="AU11" s="378"/>
    </row>
    <row r="12" spans="1:47" s="55" customFormat="1" ht="29.25" customHeight="1" x14ac:dyDescent="0.25">
      <c r="A12" s="341"/>
      <c r="B12" s="358"/>
      <c r="C12" s="361"/>
      <c r="D12" s="352"/>
      <c r="E12" s="368"/>
      <c r="F12" s="371"/>
      <c r="G12" s="214" t="s">
        <v>12</v>
      </c>
      <c r="H12" s="127">
        <f>R12+AM12</f>
        <v>1040563299</v>
      </c>
      <c r="I12" s="162">
        <v>0</v>
      </c>
      <c r="J12" s="162">
        <v>0</v>
      </c>
      <c r="K12" s="162">
        <v>0</v>
      </c>
      <c r="L12" s="58">
        <v>0</v>
      </c>
      <c r="M12" s="58">
        <v>973165848</v>
      </c>
      <c r="N12" s="162">
        <v>1025129504</v>
      </c>
      <c r="O12" s="190">
        <v>973165848</v>
      </c>
      <c r="P12" s="130">
        <v>973165848</v>
      </c>
      <c r="Q12" s="130">
        <v>973165848</v>
      </c>
      <c r="R12" s="191">
        <v>855216372</v>
      </c>
      <c r="S12" s="130">
        <f>70926744+94157286+4983333+69961809+3243000+43675366+21832000</f>
        <v>308779538</v>
      </c>
      <c r="T12" s="130">
        <f>70926744+94157286+4983333+69961809+3243000+43675366+21832000</f>
        <v>308779538</v>
      </c>
      <c r="U12" s="130">
        <f>70926744+94157286+4983333+69961809+3243000+43675366+21832000</f>
        <v>308779538</v>
      </c>
      <c r="V12" s="130">
        <v>306254538</v>
      </c>
      <c r="W12" s="130"/>
      <c r="X12" s="130"/>
      <c r="Y12" s="130">
        <v>973165848</v>
      </c>
      <c r="Z12" s="130"/>
      <c r="AA12" s="130">
        <v>973165848</v>
      </c>
      <c r="AB12" s="130">
        <v>973165848</v>
      </c>
      <c r="AC12" s="130">
        <v>973165848</v>
      </c>
      <c r="AD12" s="130">
        <v>973165848</v>
      </c>
      <c r="AE12" s="130">
        <v>973165848</v>
      </c>
      <c r="AF12" s="130"/>
      <c r="AG12" s="130">
        <v>973165848</v>
      </c>
      <c r="AH12" s="130">
        <v>973165848</v>
      </c>
      <c r="AI12" s="130">
        <v>973165848</v>
      </c>
      <c r="AJ12" s="130">
        <v>973165848</v>
      </c>
      <c r="AK12" s="130">
        <v>45413425</v>
      </c>
      <c r="AL12" s="130">
        <f>113708412+18956820+45413425</f>
        <v>178078657</v>
      </c>
      <c r="AM12" s="130">
        <v>185346927</v>
      </c>
      <c r="AN12" s="130"/>
      <c r="AO12" s="178">
        <f t="shared" ref="AO12:AO20" si="0">+AM12/V12</f>
        <v>0.60520548759999104</v>
      </c>
      <c r="AP12" s="115"/>
      <c r="AQ12" s="365"/>
      <c r="AR12" s="365"/>
      <c r="AS12" s="365"/>
      <c r="AT12" s="365"/>
      <c r="AU12" s="378"/>
    </row>
    <row r="13" spans="1:47" s="54" customFormat="1" ht="29.25" customHeight="1" x14ac:dyDescent="0.25">
      <c r="A13" s="341"/>
      <c r="B13" s="358"/>
      <c r="C13" s="361"/>
      <c r="D13" s="352"/>
      <c r="E13" s="368"/>
      <c r="F13" s="371"/>
      <c r="G13" s="213" t="s">
        <v>13</v>
      </c>
      <c r="H13" s="131">
        <f>+H9+H11</f>
        <v>1</v>
      </c>
      <c r="I13" s="131">
        <f>+I9+I11</f>
        <v>0.2</v>
      </c>
      <c r="J13" s="131">
        <f t="shared" ref="J13:L14" si="1">+J9+J11</f>
        <v>0.2</v>
      </c>
      <c r="K13" s="131">
        <f t="shared" si="1"/>
        <v>0.2</v>
      </c>
      <c r="L13" s="128">
        <f t="shared" si="1"/>
        <v>0.2</v>
      </c>
      <c r="M13" s="128">
        <f>+M9+M11</f>
        <v>0.65</v>
      </c>
      <c r="N13" s="131">
        <v>0.25</v>
      </c>
      <c r="O13" s="131">
        <v>0.65</v>
      </c>
      <c r="P13" s="131">
        <v>0.65</v>
      </c>
      <c r="Q13" s="131">
        <v>0.65</v>
      </c>
      <c r="R13" s="131">
        <f t="shared" ref="R13:T14" si="2">+R9+R11</f>
        <v>0.59</v>
      </c>
      <c r="S13" s="131">
        <f t="shared" si="2"/>
        <v>0.81</v>
      </c>
      <c r="T13" s="131">
        <f t="shared" si="2"/>
        <v>0.81</v>
      </c>
      <c r="U13" s="131">
        <f>+U9+U11</f>
        <v>0.69</v>
      </c>
      <c r="V13" s="131">
        <f>+V9+V11</f>
        <v>0.75</v>
      </c>
      <c r="W13" s="131"/>
      <c r="X13" s="131"/>
      <c r="Y13" s="131"/>
      <c r="Z13" s="131">
        <f>+Z9+Z11</f>
        <v>1</v>
      </c>
      <c r="AA13" s="131"/>
      <c r="AB13" s="131"/>
      <c r="AC13" s="131"/>
      <c r="AD13" s="131"/>
      <c r="AE13" s="131"/>
      <c r="AF13" s="131"/>
      <c r="AG13" s="131"/>
      <c r="AH13" s="131"/>
      <c r="AI13" s="131"/>
      <c r="AJ13" s="131"/>
      <c r="AK13" s="128">
        <f t="shared" ref="AK13:AM14" si="3">+AK9+AK11</f>
        <v>0.59099999999999997</v>
      </c>
      <c r="AL13" s="128">
        <f t="shared" si="3"/>
        <v>0.6</v>
      </c>
      <c r="AM13" s="128">
        <f t="shared" si="3"/>
        <v>0.6</v>
      </c>
      <c r="AN13" s="128"/>
      <c r="AO13" s="178">
        <f t="shared" si="0"/>
        <v>0.79999999999999993</v>
      </c>
      <c r="AP13" s="192"/>
      <c r="AQ13" s="365"/>
      <c r="AR13" s="365"/>
      <c r="AS13" s="365"/>
      <c r="AT13" s="365"/>
      <c r="AU13" s="378"/>
    </row>
    <row r="14" spans="1:47" s="5" customFormat="1" ht="29.25" customHeight="1" thickBot="1" x14ac:dyDescent="0.3">
      <c r="A14" s="341"/>
      <c r="B14" s="359"/>
      <c r="C14" s="362"/>
      <c r="D14" s="363"/>
      <c r="E14" s="368"/>
      <c r="F14" s="371"/>
      <c r="G14" s="215" t="s">
        <v>14</v>
      </c>
      <c r="H14" s="143">
        <f>+H10+H12</f>
        <v>6533391623</v>
      </c>
      <c r="I14" s="143">
        <f>+I10+I12</f>
        <v>973165848</v>
      </c>
      <c r="J14" s="143">
        <f t="shared" si="1"/>
        <v>300000000</v>
      </c>
      <c r="K14" s="143">
        <f t="shared" si="1"/>
        <v>976828324</v>
      </c>
      <c r="L14" s="132">
        <f t="shared" si="1"/>
        <v>973165848</v>
      </c>
      <c r="M14" s="132">
        <f>+M10+M12</f>
        <v>1504165848</v>
      </c>
      <c r="N14" s="143">
        <v>1556129504</v>
      </c>
      <c r="O14" s="143">
        <v>1504165848</v>
      </c>
      <c r="P14" s="143">
        <v>1504165848</v>
      </c>
      <c r="Q14" s="143">
        <v>1504165848</v>
      </c>
      <c r="R14" s="143">
        <f t="shared" si="2"/>
        <v>1336075907</v>
      </c>
      <c r="S14" s="143">
        <f t="shared" si="2"/>
        <v>2143779538</v>
      </c>
      <c r="T14" s="143">
        <f t="shared" si="2"/>
        <v>2143779538</v>
      </c>
      <c r="U14" s="143">
        <f>+U10+U12</f>
        <v>858779538</v>
      </c>
      <c r="V14" s="143">
        <f>+V10+V12</f>
        <v>2856254538</v>
      </c>
      <c r="W14" s="143"/>
      <c r="X14" s="143"/>
      <c r="Y14" s="143"/>
      <c r="Z14" s="143">
        <f>+Z10+Z12</f>
        <v>150000000</v>
      </c>
      <c r="AA14" s="143"/>
      <c r="AB14" s="143"/>
      <c r="AC14" s="143"/>
      <c r="AD14" s="143"/>
      <c r="AE14" s="143"/>
      <c r="AF14" s="143"/>
      <c r="AG14" s="143"/>
      <c r="AH14" s="143"/>
      <c r="AI14" s="143"/>
      <c r="AJ14" s="143"/>
      <c r="AK14" s="132">
        <f t="shared" si="3"/>
        <v>65388925</v>
      </c>
      <c r="AL14" s="132">
        <f t="shared" si="3"/>
        <v>198054157</v>
      </c>
      <c r="AM14" s="132">
        <f t="shared" si="3"/>
        <v>205322427</v>
      </c>
      <c r="AN14" s="132"/>
      <c r="AO14" s="216">
        <f t="shared" si="0"/>
        <v>7.1885199399550154E-2</v>
      </c>
      <c r="AP14" s="217">
        <f>(L14+R14+U14)/H14</f>
        <v>0.48489689212068221</v>
      </c>
      <c r="AQ14" s="366"/>
      <c r="AR14" s="366"/>
      <c r="AS14" s="366"/>
      <c r="AT14" s="366"/>
      <c r="AU14" s="379"/>
    </row>
    <row r="15" spans="1:47" s="5" customFormat="1" ht="29.25" customHeight="1" x14ac:dyDescent="0.25">
      <c r="A15" s="341"/>
      <c r="B15" s="345">
        <v>2</v>
      </c>
      <c r="C15" s="354" t="s">
        <v>90</v>
      </c>
      <c r="D15" s="351" t="s">
        <v>91</v>
      </c>
      <c r="E15" s="368"/>
      <c r="F15" s="371"/>
      <c r="G15" s="193" t="s">
        <v>9</v>
      </c>
      <c r="H15" s="163">
        <v>5</v>
      </c>
      <c r="I15" s="163">
        <v>1</v>
      </c>
      <c r="J15" s="133">
        <v>1</v>
      </c>
      <c r="K15" s="133">
        <v>1</v>
      </c>
      <c r="L15" s="218">
        <v>0.6</v>
      </c>
      <c r="M15" s="218">
        <v>1</v>
      </c>
      <c r="N15" s="133">
        <v>1</v>
      </c>
      <c r="O15" s="133">
        <v>1</v>
      </c>
      <c r="P15" s="133">
        <v>1</v>
      </c>
      <c r="Q15" s="133">
        <v>1</v>
      </c>
      <c r="R15" s="133">
        <v>1</v>
      </c>
      <c r="S15" s="133">
        <v>1</v>
      </c>
      <c r="T15" s="133">
        <v>1</v>
      </c>
      <c r="U15" s="133">
        <v>1</v>
      </c>
      <c r="V15" s="133">
        <v>1</v>
      </c>
      <c r="W15" s="133"/>
      <c r="X15" s="133"/>
      <c r="Y15" s="133"/>
      <c r="Z15" s="134">
        <v>1</v>
      </c>
      <c r="AA15" s="134"/>
      <c r="AB15" s="134"/>
      <c r="AC15" s="134"/>
      <c r="AD15" s="134"/>
      <c r="AE15" s="134"/>
      <c r="AF15" s="134">
        <v>1</v>
      </c>
      <c r="AG15" s="133"/>
      <c r="AH15" s="133"/>
      <c r="AI15" s="133"/>
      <c r="AJ15" s="133"/>
      <c r="AK15" s="219">
        <v>0.25</v>
      </c>
      <c r="AL15" s="219">
        <v>0.5</v>
      </c>
      <c r="AM15" s="219">
        <v>0.75</v>
      </c>
      <c r="AN15" s="218"/>
      <c r="AO15" s="211">
        <f t="shared" si="0"/>
        <v>0.75</v>
      </c>
      <c r="AP15" s="220">
        <f>(L15+R15+AM15)/H15</f>
        <v>0.47000000000000003</v>
      </c>
      <c r="AQ15" s="364" t="s">
        <v>242</v>
      </c>
      <c r="AR15" s="348" t="s">
        <v>222</v>
      </c>
      <c r="AS15" s="348" t="s">
        <v>222</v>
      </c>
      <c r="AT15" s="364" t="s">
        <v>205</v>
      </c>
      <c r="AU15" s="377" t="s">
        <v>206</v>
      </c>
    </row>
    <row r="16" spans="1:47" s="5" customFormat="1" ht="29.25" customHeight="1" x14ac:dyDescent="0.25">
      <c r="A16" s="341"/>
      <c r="B16" s="346"/>
      <c r="C16" s="355"/>
      <c r="D16" s="352"/>
      <c r="E16" s="368"/>
      <c r="F16" s="371"/>
      <c r="G16" s="194" t="s">
        <v>10</v>
      </c>
      <c r="H16" s="140">
        <f>+K16+N16+T16+Z16+AF16</f>
        <v>874000000</v>
      </c>
      <c r="I16" s="140">
        <v>250000000</v>
      </c>
      <c r="J16" s="141">
        <v>124000000</v>
      </c>
      <c r="K16" s="141">
        <f>85595420+38404580</f>
        <v>124000000</v>
      </c>
      <c r="L16" s="58">
        <v>110575745</v>
      </c>
      <c r="M16" s="58">
        <v>155000000</v>
      </c>
      <c r="N16" s="127">
        <v>155000000</v>
      </c>
      <c r="O16" s="127">
        <v>155000000</v>
      </c>
      <c r="P16" s="127">
        <v>155000000</v>
      </c>
      <c r="Q16" s="127">
        <v>155000000</v>
      </c>
      <c r="R16" s="127">
        <v>29234500</v>
      </c>
      <c r="S16" s="127">
        <v>115000000</v>
      </c>
      <c r="T16" s="127">
        <v>115000000</v>
      </c>
      <c r="U16" s="127">
        <v>115000000</v>
      </c>
      <c r="V16" s="127">
        <v>115000000</v>
      </c>
      <c r="W16" s="127"/>
      <c r="X16" s="127"/>
      <c r="Y16" s="127"/>
      <c r="Z16" s="195">
        <v>280000000</v>
      </c>
      <c r="AA16" s="195"/>
      <c r="AB16" s="195"/>
      <c r="AC16" s="195"/>
      <c r="AD16" s="195"/>
      <c r="AE16" s="195"/>
      <c r="AF16" s="195">
        <v>200000000</v>
      </c>
      <c r="AG16" s="127"/>
      <c r="AH16" s="127"/>
      <c r="AI16" s="127"/>
      <c r="AJ16" s="127"/>
      <c r="AK16" s="58">
        <v>26000000</v>
      </c>
      <c r="AL16" s="58">
        <v>26000000</v>
      </c>
      <c r="AM16" s="58">
        <v>26000000</v>
      </c>
      <c r="AN16" s="58"/>
      <c r="AO16" s="178">
        <f t="shared" si="0"/>
        <v>0.22608695652173913</v>
      </c>
      <c r="AP16" s="115">
        <f>(L16+R16+AM16)/H16</f>
        <v>0.18971423913043478</v>
      </c>
      <c r="AQ16" s="365"/>
      <c r="AR16" s="349"/>
      <c r="AS16" s="349"/>
      <c r="AT16" s="365"/>
      <c r="AU16" s="378"/>
    </row>
    <row r="17" spans="1:47" s="5" customFormat="1" ht="29.25" customHeight="1" x14ac:dyDescent="0.25">
      <c r="A17" s="341"/>
      <c r="B17" s="346"/>
      <c r="C17" s="355"/>
      <c r="D17" s="352"/>
      <c r="E17" s="368"/>
      <c r="F17" s="371"/>
      <c r="G17" s="194" t="s">
        <v>11</v>
      </c>
      <c r="H17" s="164">
        <v>0</v>
      </c>
      <c r="I17" s="164">
        <v>0</v>
      </c>
      <c r="J17" s="196">
        <v>0</v>
      </c>
      <c r="K17" s="196">
        <v>0</v>
      </c>
      <c r="L17" s="136">
        <v>0</v>
      </c>
      <c r="M17" s="167">
        <v>0.4</v>
      </c>
      <c r="N17" s="197">
        <v>0.4</v>
      </c>
      <c r="O17" s="198">
        <v>0.4</v>
      </c>
      <c r="P17" s="198">
        <v>0.4</v>
      </c>
      <c r="Q17" s="198">
        <v>0.4</v>
      </c>
      <c r="R17" s="111">
        <v>0.4</v>
      </c>
      <c r="S17" s="111">
        <v>0</v>
      </c>
      <c r="T17" s="111">
        <v>0</v>
      </c>
      <c r="U17" s="111">
        <v>0</v>
      </c>
      <c r="V17" s="111">
        <v>0</v>
      </c>
      <c r="W17" s="111"/>
      <c r="X17" s="111"/>
      <c r="Y17" s="111"/>
      <c r="Z17" s="111"/>
      <c r="AA17" s="111"/>
      <c r="AB17" s="111"/>
      <c r="AC17" s="111"/>
      <c r="AD17" s="111"/>
      <c r="AE17" s="111"/>
      <c r="AF17" s="111"/>
      <c r="AG17" s="111"/>
      <c r="AH17" s="111"/>
      <c r="AI17" s="111"/>
      <c r="AJ17" s="111"/>
      <c r="AK17" s="135">
        <v>0</v>
      </c>
      <c r="AL17" s="135">
        <v>0</v>
      </c>
      <c r="AM17" s="136">
        <v>0</v>
      </c>
      <c r="AN17" s="136"/>
      <c r="AO17" s="178"/>
      <c r="AP17" s="115"/>
      <c r="AQ17" s="365"/>
      <c r="AR17" s="349"/>
      <c r="AS17" s="349"/>
      <c r="AT17" s="365"/>
      <c r="AU17" s="378"/>
    </row>
    <row r="18" spans="1:47" s="5" customFormat="1" ht="29.25" customHeight="1" x14ac:dyDescent="0.25">
      <c r="A18" s="341"/>
      <c r="B18" s="346"/>
      <c r="C18" s="355"/>
      <c r="D18" s="352"/>
      <c r="E18" s="368"/>
      <c r="F18" s="371"/>
      <c r="G18" s="194" t="s">
        <v>12</v>
      </c>
      <c r="H18" s="164">
        <f>R18+AM18</f>
        <v>80302963</v>
      </c>
      <c r="I18" s="164">
        <v>0</v>
      </c>
      <c r="J18" s="196">
        <v>0</v>
      </c>
      <c r="K18" s="196">
        <v>0</v>
      </c>
      <c r="L18" s="58"/>
      <c r="M18" s="58">
        <v>80302963</v>
      </c>
      <c r="N18" s="137">
        <v>28339305</v>
      </c>
      <c r="O18" s="137">
        <v>80302963</v>
      </c>
      <c r="P18" s="137">
        <v>80302963</v>
      </c>
      <c r="Q18" s="137">
        <v>80302963</v>
      </c>
      <c r="R18" s="137">
        <v>80302963</v>
      </c>
      <c r="S18" s="137">
        <v>1190467</v>
      </c>
      <c r="T18" s="137">
        <v>0</v>
      </c>
      <c r="U18" s="137">
        <v>0</v>
      </c>
      <c r="V18" s="137">
        <v>0</v>
      </c>
      <c r="W18" s="137"/>
      <c r="X18" s="137"/>
      <c r="Y18" s="137"/>
      <c r="Z18" s="137"/>
      <c r="AA18" s="137"/>
      <c r="AB18" s="137"/>
      <c r="AC18" s="137"/>
      <c r="AD18" s="137"/>
      <c r="AE18" s="137"/>
      <c r="AF18" s="137"/>
      <c r="AG18" s="137"/>
      <c r="AH18" s="137"/>
      <c r="AI18" s="137"/>
      <c r="AJ18" s="137"/>
      <c r="AK18" s="58">
        <v>0</v>
      </c>
      <c r="AL18" s="58">
        <v>0</v>
      </c>
      <c r="AM18" s="58">
        <v>0</v>
      </c>
      <c r="AN18" s="58"/>
      <c r="AO18" s="178"/>
      <c r="AP18" s="115"/>
      <c r="AQ18" s="365"/>
      <c r="AR18" s="349"/>
      <c r="AS18" s="349"/>
      <c r="AT18" s="365"/>
      <c r="AU18" s="378"/>
    </row>
    <row r="19" spans="1:47" s="5" customFormat="1" ht="29.25" customHeight="1" x14ac:dyDescent="0.25">
      <c r="A19" s="341"/>
      <c r="B19" s="346"/>
      <c r="C19" s="355"/>
      <c r="D19" s="352"/>
      <c r="E19" s="368"/>
      <c r="F19" s="371"/>
      <c r="G19" s="194" t="s">
        <v>13</v>
      </c>
      <c r="H19" s="138">
        <f>+H15+H17</f>
        <v>5</v>
      </c>
      <c r="I19" s="138">
        <f>+I15+I17</f>
        <v>1</v>
      </c>
      <c r="J19" s="138">
        <f t="shared" ref="J19:L20" si="4">+J15+J17</f>
        <v>1</v>
      </c>
      <c r="K19" s="138">
        <f t="shared" si="4"/>
        <v>1</v>
      </c>
      <c r="L19" s="135">
        <f t="shared" si="4"/>
        <v>0.6</v>
      </c>
      <c r="M19" s="168">
        <f>+M15+M17</f>
        <v>1.4</v>
      </c>
      <c r="N19" s="199">
        <v>1.4</v>
      </c>
      <c r="O19" s="199">
        <v>1.4</v>
      </c>
      <c r="P19" s="199">
        <v>1.4</v>
      </c>
      <c r="Q19" s="199">
        <v>1.4</v>
      </c>
      <c r="R19" s="138">
        <f t="shared" ref="R19:V20" si="5">+R15+R17</f>
        <v>1.4</v>
      </c>
      <c r="S19" s="138">
        <f t="shared" si="5"/>
        <v>1</v>
      </c>
      <c r="T19" s="138">
        <f t="shared" si="5"/>
        <v>1</v>
      </c>
      <c r="U19" s="138">
        <f t="shared" si="5"/>
        <v>1</v>
      </c>
      <c r="V19" s="138">
        <f t="shared" si="5"/>
        <v>1</v>
      </c>
      <c r="W19" s="138"/>
      <c r="X19" s="138"/>
      <c r="Y19" s="138"/>
      <c r="Z19" s="138">
        <f>+Z15+Z17</f>
        <v>1</v>
      </c>
      <c r="AA19" s="138"/>
      <c r="AB19" s="138"/>
      <c r="AC19" s="138"/>
      <c r="AD19" s="138"/>
      <c r="AE19" s="138"/>
      <c r="AF19" s="138">
        <f>+AF15+AF17</f>
        <v>1</v>
      </c>
      <c r="AG19" s="139"/>
      <c r="AH19" s="139"/>
      <c r="AI19" s="139"/>
      <c r="AJ19" s="139"/>
      <c r="AK19" s="135">
        <f t="shared" ref="AK19:AM19" si="6">+AK15+AK17</f>
        <v>0.25</v>
      </c>
      <c r="AL19" s="135">
        <f t="shared" si="6"/>
        <v>0.5</v>
      </c>
      <c r="AM19" s="135">
        <f t="shared" si="6"/>
        <v>0.75</v>
      </c>
      <c r="AN19" s="135"/>
      <c r="AO19" s="178">
        <f t="shared" si="0"/>
        <v>0.75</v>
      </c>
      <c r="AP19" s="115">
        <f t="shared" ref="AP19:AP20" si="7">(L19+R19+AM19)/H19</f>
        <v>0.55000000000000004</v>
      </c>
      <c r="AQ19" s="365"/>
      <c r="AR19" s="349"/>
      <c r="AS19" s="349"/>
      <c r="AT19" s="365"/>
      <c r="AU19" s="378"/>
    </row>
    <row r="20" spans="1:47" s="5" customFormat="1" ht="29.25" customHeight="1" thickBot="1" x14ac:dyDescent="0.3">
      <c r="A20" s="341"/>
      <c r="B20" s="387"/>
      <c r="C20" s="356"/>
      <c r="D20" s="353"/>
      <c r="E20" s="368"/>
      <c r="F20" s="371"/>
      <c r="G20" s="200" t="s">
        <v>14</v>
      </c>
      <c r="H20" s="221">
        <f>+H16+H18</f>
        <v>954302963</v>
      </c>
      <c r="I20" s="221">
        <f>+I16+I18</f>
        <v>250000000</v>
      </c>
      <c r="J20" s="221">
        <f t="shared" si="4"/>
        <v>124000000</v>
      </c>
      <c r="K20" s="221">
        <f t="shared" si="4"/>
        <v>124000000</v>
      </c>
      <c r="L20" s="132">
        <f t="shared" si="4"/>
        <v>110575745</v>
      </c>
      <c r="M20" s="132">
        <f>+M16+M18</f>
        <v>235302963</v>
      </c>
      <c r="N20" s="221">
        <v>183339305</v>
      </c>
      <c r="O20" s="221">
        <v>235302963</v>
      </c>
      <c r="P20" s="221">
        <v>235302963</v>
      </c>
      <c r="Q20" s="221">
        <v>235302963</v>
      </c>
      <c r="R20" s="221">
        <f t="shared" si="5"/>
        <v>109537463</v>
      </c>
      <c r="S20" s="221">
        <f t="shared" si="5"/>
        <v>116190467</v>
      </c>
      <c r="T20" s="221">
        <f t="shared" si="5"/>
        <v>115000000</v>
      </c>
      <c r="U20" s="221">
        <f t="shared" si="5"/>
        <v>115000000</v>
      </c>
      <c r="V20" s="221">
        <f t="shared" si="5"/>
        <v>115000000</v>
      </c>
      <c r="W20" s="221"/>
      <c r="X20" s="221"/>
      <c r="Y20" s="221"/>
      <c r="Z20" s="221">
        <f>+Z16+Z18</f>
        <v>280000000</v>
      </c>
      <c r="AA20" s="221"/>
      <c r="AB20" s="221"/>
      <c r="AC20" s="221"/>
      <c r="AD20" s="221"/>
      <c r="AE20" s="221"/>
      <c r="AF20" s="221">
        <f>+AF16+AF18</f>
        <v>200000000</v>
      </c>
      <c r="AG20" s="143"/>
      <c r="AH20" s="143"/>
      <c r="AI20" s="143"/>
      <c r="AJ20" s="143"/>
      <c r="AK20" s="132">
        <f>+AK16+AK18</f>
        <v>26000000</v>
      </c>
      <c r="AL20" s="132">
        <f>+AL16+AL18</f>
        <v>26000000</v>
      </c>
      <c r="AM20" s="132">
        <f>+AM16+AM18</f>
        <v>26000000</v>
      </c>
      <c r="AN20" s="132"/>
      <c r="AO20" s="216">
        <f t="shared" si="0"/>
        <v>0.22608695652173913</v>
      </c>
      <c r="AP20" s="217">
        <f t="shared" si="7"/>
        <v>0.25789840076185533</v>
      </c>
      <c r="AQ20" s="366"/>
      <c r="AR20" s="350"/>
      <c r="AS20" s="350"/>
      <c r="AT20" s="366"/>
      <c r="AU20" s="379"/>
    </row>
    <row r="21" spans="1:47" s="5" customFormat="1" ht="29.25" customHeight="1" x14ac:dyDescent="0.25">
      <c r="A21" s="341"/>
      <c r="B21" s="345">
        <v>3</v>
      </c>
      <c r="C21" s="354" t="s">
        <v>92</v>
      </c>
      <c r="D21" s="351" t="s">
        <v>89</v>
      </c>
      <c r="E21" s="368"/>
      <c r="F21" s="371"/>
      <c r="G21" s="193" t="s">
        <v>9</v>
      </c>
      <c r="H21" s="142">
        <v>25</v>
      </c>
      <c r="I21" s="142">
        <v>5</v>
      </c>
      <c r="J21" s="142">
        <v>5</v>
      </c>
      <c r="K21" s="142">
        <v>5</v>
      </c>
      <c r="L21" s="222">
        <v>5</v>
      </c>
      <c r="M21" s="222">
        <v>10</v>
      </c>
      <c r="N21" s="142">
        <v>10</v>
      </c>
      <c r="O21" s="142">
        <v>10</v>
      </c>
      <c r="P21" s="142">
        <v>10</v>
      </c>
      <c r="Q21" s="142">
        <v>10</v>
      </c>
      <c r="R21" s="142">
        <v>10</v>
      </c>
      <c r="S21" s="142">
        <v>15</v>
      </c>
      <c r="T21" s="142">
        <v>15</v>
      </c>
      <c r="U21" s="142">
        <v>15</v>
      </c>
      <c r="V21" s="142">
        <v>15</v>
      </c>
      <c r="W21" s="142"/>
      <c r="X21" s="142"/>
      <c r="Y21" s="142"/>
      <c r="Z21" s="142">
        <v>20</v>
      </c>
      <c r="AA21" s="142"/>
      <c r="AB21" s="142"/>
      <c r="AC21" s="142"/>
      <c r="AD21" s="142"/>
      <c r="AE21" s="142"/>
      <c r="AF21" s="142">
        <v>25</v>
      </c>
      <c r="AG21" s="142"/>
      <c r="AH21" s="142"/>
      <c r="AI21" s="142"/>
      <c r="AJ21" s="142"/>
      <c r="AK21" s="142">
        <v>10</v>
      </c>
      <c r="AL21" s="222">
        <v>12</v>
      </c>
      <c r="AM21" s="218">
        <v>13.5</v>
      </c>
      <c r="AN21" s="219"/>
      <c r="AO21" s="211">
        <f>+AM21/V21</f>
        <v>0.9</v>
      </c>
      <c r="AP21" s="211">
        <f>+AM21/H21</f>
        <v>0.54</v>
      </c>
      <c r="AQ21" s="364" t="s">
        <v>227</v>
      </c>
      <c r="AR21" s="364" t="s">
        <v>244</v>
      </c>
      <c r="AS21" s="374" t="s">
        <v>253</v>
      </c>
      <c r="AT21" s="364" t="s">
        <v>208</v>
      </c>
      <c r="AU21" s="377" t="s">
        <v>207</v>
      </c>
    </row>
    <row r="22" spans="1:47" s="5" customFormat="1" ht="29.25" customHeight="1" x14ac:dyDescent="0.25">
      <c r="A22" s="341"/>
      <c r="B22" s="346"/>
      <c r="C22" s="355"/>
      <c r="D22" s="352"/>
      <c r="E22" s="368"/>
      <c r="F22" s="371"/>
      <c r="G22" s="194" t="s">
        <v>10</v>
      </c>
      <c r="H22" s="127">
        <f>+K22+N22+T22+Z22+AF22</f>
        <v>340000000</v>
      </c>
      <c r="I22" s="127">
        <v>66493359</v>
      </c>
      <c r="J22" s="127">
        <v>70000000</v>
      </c>
      <c r="K22" s="127">
        <v>70000000</v>
      </c>
      <c r="L22" s="58">
        <v>66493359</v>
      </c>
      <c r="M22" s="58">
        <v>30000000</v>
      </c>
      <c r="N22" s="127">
        <v>30000000</v>
      </c>
      <c r="O22" s="127">
        <v>30000000</v>
      </c>
      <c r="P22" s="127">
        <v>30000000</v>
      </c>
      <c r="Q22" s="127">
        <v>30000000</v>
      </c>
      <c r="R22" s="201">
        <v>30000000</v>
      </c>
      <c r="S22" s="127">
        <v>50000000</v>
      </c>
      <c r="T22" s="127">
        <v>50000000</v>
      </c>
      <c r="U22" s="127">
        <v>50000000</v>
      </c>
      <c r="V22" s="127">
        <v>50000000</v>
      </c>
      <c r="W22" s="127"/>
      <c r="X22" s="127"/>
      <c r="Y22" s="127"/>
      <c r="Z22" s="127">
        <v>90000000</v>
      </c>
      <c r="AA22" s="127"/>
      <c r="AB22" s="127"/>
      <c r="AC22" s="127"/>
      <c r="AD22" s="127"/>
      <c r="AE22" s="127"/>
      <c r="AF22" s="127">
        <v>100000000</v>
      </c>
      <c r="AG22" s="127"/>
      <c r="AH22" s="127"/>
      <c r="AI22" s="127"/>
      <c r="AJ22" s="127"/>
      <c r="AK22" s="58">
        <v>0</v>
      </c>
      <c r="AL22" s="58">
        <v>0</v>
      </c>
      <c r="AM22" s="58">
        <v>0</v>
      </c>
      <c r="AN22" s="58"/>
      <c r="AO22" s="178">
        <f>+AM22/V22</f>
        <v>0</v>
      </c>
      <c r="AP22" s="178">
        <f>(L22+R22+AM22)/H22</f>
        <v>0.28380399705882353</v>
      </c>
      <c r="AQ22" s="365"/>
      <c r="AR22" s="365"/>
      <c r="AS22" s="375"/>
      <c r="AT22" s="365"/>
      <c r="AU22" s="378"/>
    </row>
    <row r="23" spans="1:47" s="5" customFormat="1" ht="29.25" customHeight="1" x14ac:dyDescent="0.25">
      <c r="A23" s="341"/>
      <c r="B23" s="346"/>
      <c r="C23" s="355"/>
      <c r="D23" s="352"/>
      <c r="E23" s="368"/>
      <c r="F23" s="371"/>
      <c r="G23" s="194" t="s">
        <v>11</v>
      </c>
      <c r="H23" s="127">
        <v>0</v>
      </c>
      <c r="I23" s="127">
        <v>0</v>
      </c>
      <c r="J23" s="127">
        <v>0</v>
      </c>
      <c r="K23" s="127">
        <v>0</v>
      </c>
      <c r="L23" s="136">
        <v>0</v>
      </c>
      <c r="M23" s="136">
        <v>0</v>
      </c>
      <c r="N23" s="127">
        <v>0</v>
      </c>
      <c r="O23" s="127">
        <v>0</v>
      </c>
      <c r="P23" s="127">
        <v>0</v>
      </c>
      <c r="Q23" s="127">
        <v>0</v>
      </c>
      <c r="R23" s="127">
        <v>0</v>
      </c>
      <c r="S23" s="127">
        <v>0</v>
      </c>
      <c r="T23" s="127">
        <v>0</v>
      </c>
      <c r="U23" s="127">
        <v>0</v>
      </c>
      <c r="V23" s="127">
        <v>0</v>
      </c>
      <c r="W23" s="127"/>
      <c r="X23" s="127"/>
      <c r="Y23" s="127"/>
      <c r="Z23" s="127"/>
      <c r="AA23" s="127"/>
      <c r="AB23" s="127"/>
      <c r="AC23" s="127"/>
      <c r="AD23" s="127"/>
      <c r="AE23" s="127"/>
      <c r="AF23" s="127"/>
      <c r="AG23" s="127"/>
      <c r="AH23" s="127"/>
      <c r="AI23" s="127"/>
      <c r="AJ23" s="127"/>
      <c r="AK23" s="136"/>
      <c r="AL23" s="136">
        <v>0</v>
      </c>
      <c r="AM23" s="136"/>
      <c r="AN23" s="136"/>
      <c r="AO23" s="178"/>
      <c r="AP23" s="178"/>
      <c r="AQ23" s="365"/>
      <c r="AR23" s="365"/>
      <c r="AS23" s="375"/>
      <c r="AT23" s="365"/>
      <c r="AU23" s="378"/>
    </row>
    <row r="24" spans="1:47" s="5" customFormat="1" ht="29.25" customHeight="1" x14ac:dyDescent="0.25">
      <c r="A24" s="341"/>
      <c r="B24" s="346"/>
      <c r="C24" s="355"/>
      <c r="D24" s="352"/>
      <c r="E24" s="368"/>
      <c r="F24" s="371"/>
      <c r="G24" s="194" t="s">
        <v>12</v>
      </c>
      <c r="H24" s="127">
        <f>R24+AM24</f>
        <v>51504978</v>
      </c>
      <c r="I24" s="127">
        <v>0</v>
      </c>
      <c r="J24" s="127">
        <v>0</v>
      </c>
      <c r="K24" s="127">
        <v>0</v>
      </c>
      <c r="L24" s="58">
        <v>0</v>
      </c>
      <c r="M24" s="58">
        <v>21511408</v>
      </c>
      <c r="N24" s="127">
        <v>40300517</v>
      </c>
      <c r="O24" s="127">
        <v>21511408</v>
      </c>
      <c r="P24" s="127">
        <v>21511408</v>
      </c>
      <c r="Q24" s="127">
        <v>21511408</v>
      </c>
      <c r="R24" s="127">
        <v>21511408</v>
      </c>
      <c r="S24" s="127">
        <v>29994052</v>
      </c>
      <c r="T24" s="127">
        <v>29994052</v>
      </c>
      <c r="U24" s="127">
        <v>29994052</v>
      </c>
      <c r="V24" s="127">
        <v>29994052</v>
      </c>
      <c r="W24" s="127"/>
      <c r="X24" s="127"/>
      <c r="Y24" s="127"/>
      <c r="Z24" s="127"/>
      <c r="AA24" s="127"/>
      <c r="AB24" s="127"/>
      <c r="AC24" s="127"/>
      <c r="AD24" s="127"/>
      <c r="AE24" s="127"/>
      <c r="AF24" s="127"/>
      <c r="AG24" s="127"/>
      <c r="AH24" s="127"/>
      <c r="AI24" s="127"/>
      <c r="AJ24" s="127"/>
      <c r="AK24" s="58">
        <v>0</v>
      </c>
      <c r="AL24" s="58">
        <v>23808450</v>
      </c>
      <c r="AM24" s="58">
        <v>29993570</v>
      </c>
      <c r="AN24" s="58"/>
      <c r="AO24" s="178">
        <f t="shared" ref="AO24:AO26" si="8">+AM24/V24</f>
        <v>0.9999839301472172</v>
      </c>
      <c r="AP24" s="178"/>
      <c r="AQ24" s="365"/>
      <c r="AR24" s="365"/>
      <c r="AS24" s="375"/>
      <c r="AT24" s="365"/>
      <c r="AU24" s="378"/>
    </row>
    <row r="25" spans="1:47" s="5" customFormat="1" ht="29.25" customHeight="1" x14ac:dyDescent="0.25">
      <c r="A25" s="341"/>
      <c r="B25" s="346"/>
      <c r="C25" s="355"/>
      <c r="D25" s="352"/>
      <c r="E25" s="368"/>
      <c r="F25" s="371"/>
      <c r="G25" s="194" t="s">
        <v>13</v>
      </c>
      <c r="H25" s="127">
        <f>+H21+H23</f>
        <v>25</v>
      </c>
      <c r="I25" s="127">
        <f>+I21+I23</f>
        <v>5</v>
      </c>
      <c r="J25" s="127">
        <f t="shared" ref="J25:L26" si="9">+J21+J23</f>
        <v>5</v>
      </c>
      <c r="K25" s="127">
        <f t="shared" si="9"/>
        <v>5</v>
      </c>
      <c r="L25" s="135">
        <f t="shared" si="9"/>
        <v>5</v>
      </c>
      <c r="M25" s="135">
        <f>+M21+M23</f>
        <v>10</v>
      </c>
      <c r="N25" s="127">
        <v>10</v>
      </c>
      <c r="O25" s="127">
        <v>10</v>
      </c>
      <c r="P25" s="127">
        <v>10</v>
      </c>
      <c r="Q25" s="127">
        <v>10</v>
      </c>
      <c r="R25" s="127">
        <f t="shared" ref="R25:V26" si="10">+R21+R23</f>
        <v>10</v>
      </c>
      <c r="S25" s="127">
        <f t="shared" si="10"/>
        <v>15</v>
      </c>
      <c r="T25" s="127">
        <f t="shared" si="10"/>
        <v>15</v>
      </c>
      <c r="U25" s="127">
        <f t="shared" si="10"/>
        <v>15</v>
      </c>
      <c r="V25" s="127">
        <f>V21</f>
        <v>15</v>
      </c>
      <c r="W25" s="127"/>
      <c r="X25" s="127"/>
      <c r="Y25" s="127"/>
      <c r="Z25" s="127">
        <f>+Z21+Z23</f>
        <v>20</v>
      </c>
      <c r="AA25" s="127"/>
      <c r="AB25" s="127"/>
      <c r="AC25" s="127"/>
      <c r="AD25" s="127"/>
      <c r="AE25" s="127"/>
      <c r="AF25" s="127">
        <f>+AF21+AF23</f>
        <v>25</v>
      </c>
      <c r="AG25" s="127"/>
      <c r="AH25" s="127"/>
      <c r="AI25" s="127"/>
      <c r="AJ25" s="127"/>
      <c r="AK25" s="135">
        <f t="shared" ref="AK25:AM26" si="11">+AK21+AK23</f>
        <v>10</v>
      </c>
      <c r="AL25" s="135">
        <f t="shared" si="11"/>
        <v>12</v>
      </c>
      <c r="AM25" s="135">
        <f t="shared" si="11"/>
        <v>13.5</v>
      </c>
      <c r="AN25" s="135"/>
      <c r="AO25" s="178">
        <f t="shared" si="8"/>
        <v>0.9</v>
      </c>
      <c r="AP25" s="178">
        <f>+AM25/H25</f>
        <v>0.54</v>
      </c>
      <c r="AQ25" s="365"/>
      <c r="AR25" s="365"/>
      <c r="AS25" s="375"/>
      <c r="AT25" s="365"/>
      <c r="AU25" s="378"/>
    </row>
    <row r="26" spans="1:47" s="5" customFormat="1" ht="29.25" customHeight="1" thickBot="1" x14ac:dyDescent="0.3">
      <c r="A26" s="341"/>
      <c r="B26" s="347"/>
      <c r="C26" s="373"/>
      <c r="D26" s="363"/>
      <c r="E26" s="368"/>
      <c r="F26" s="371"/>
      <c r="G26" s="200" t="s">
        <v>14</v>
      </c>
      <c r="H26" s="143">
        <f>+H22+H24</f>
        <v>391504978</v>
      </c>
      <c r="I26" s="143">
        <f>+I22+I24</f>
        <v>66493359</v>
      </c>
      <c r="J26" s="143">
        <f t="shared" si="9"/>
        <v>70000000</v>
      </c>
      <c r="K26" s="143">
        <f t="shared" si="9"/>
        <v>70000000</v>
      </c>
      <c r="L26" s="132">
        <f t="shared" si="9"/>
        <v>66493359</v>
      </c>
      <c r="M26" s="132">
        <f>+M22+M24</f>
        <v>51511408</v>
      </c>
      <c r="N26" s="143">
        <v>70300517</v>
      </c>
      <c r="O26" s="143">
        <v>51511408</v>
      </c>
      <c r="P26" s="143">
        <v>51511408</v>
      </c>
      <c r="Q26" s="143">
        <v>51511408</v>
      </c>
      <c r="R26" s="143">
        <f t="shared" si="10"/>
        <v>51511408</v>
      </c>
      <c r="S26" s="143">
        <f t="shared" si="10"/>
        <v>79994052</v>
      </c>
      <c r="T26" s="143">
        <f t="shared" si="10"/>
        <v>79994052</v>
      </c>
      <c r="U26" s="143">
        <f t="shared" si="10"/>
        <v>79994052</v>
      </c>
      <c r="V26" s="143">
        <f t="shared" si="10"/>
        <v>79994052</v>
      </c>
      <c r="W26" s="143"/>
      <c r="X26" s="143"/>
      <c r="Y26" s="143"/>
      <c r="Z26" s="143">
        <f>+Z22+Z24</f>
        <v>90000000</v>
      </c>
      <c r="AA26" s="143"/>
      <c r="AB26" s="143"/>
      <c r="AC26" s="143"/>
      <c r="AD26" s="143"/>
      <c r="AE26" s="143"/>
      <c r="AF26" s="143">
        <f>+AF22+AF24</f>
        <v>100000000</v>
      </c>
      <c r="AG26" s="143"/>
      <c r="AH26" s="143"/>
      <c r="AI26" s="143"/>
      <c r="AJ26" s="143"/>
      <c r="AK26" s="132">
        <f t="shared" si="11"/>
        <v>0</v>
      </c>
      <c r="AL26" s="132">
        <f t="shared" si="11"/>
        <v>23808450</v>
      </c>
      <c r="AM26" s="132">
        <f t="shared" si="11"/>
        <v>29993570</v>
      </c>
      <c r="AN26" s="132"/>
      <c r="AO26" s="216">
        <f t="shared" si="8"/>
        <v>0.37494750234679947</v>
      </c>
      <c r="AP26" s="216">
        <f t="shared" ref="AP26" si="12">(L26+R26+AM26)/H26</f>
        <v>0.37802415120249122</v>
      </c>
      <c r="AQ26" s="366"/>
      <c r="AR26" s="366"/>
      <c r="AS26" s="376"/>
      <c r="AT26" s="366"/>
      <c r="AU26" s="379"/>
    </row>
    <row r="27" spans="1:47" s="5" customFormat="1" ht="29.25" customHeight="1" x14ac:dyDescent="0.25">
      <c r="A27" s="340" t="s">
        <v>98</v>
      </c>
      <c r="B27" s="345">
        <v>4</v>
      </c>
      <c r="C27" s="354" t="s">
        <v>93</v>
      </c>
      <c r="D27" s="351" t="s">
        <v>89</v>
      </c>
      <c r="E27" s="368"/>
      <c r="F27" s="371"/>
      <c r="G27" s="193" t="s">
        <v>9</v>
      </c>
      <c r="H27" s="142">
        <v>10</v>
      </c>
      <c r="I27" s="165">
        <v>0.8</v>
      </c>
      <c r="J27" s="142">
        <v>1</v>
      </c>
      <c r="K27" s="142">
        <v>1</v>
      </c>
      <c r="L27" s="218">
        <v>0.8</v>
      </c>
      <c r="M27" s="218">
        <v>4</v>
      </c>
      <c r="N27" s="142">
        <v>4</v>
      </c>
      <c r="O27" s="142">
        <v>4</v>
      </c>
      <c r="P27" s="142">
        <v>4</v>
      </c>
      <c r="Q27" s="142">
        <v>4</v>
      </c>
      <c r="R27" s="142">
        <v>4</v>
      </c>
      <c r="S27" s="142">
        <v>7</v>
      </c>
      <c r="T27" s="142">
        <v>7</v>
      </c>
      <c r="U27" s="142">
        <v>7</v>
      </c>
      <c r="V27" s="142">
        <v>7</v>
      </c>
      <c r="W27" s="142"/>
      <c r="X27" s="142"/>
      <c r="Y27" s="142"/>
      <c r="Z27" s="142">
        <v>9</v>
      </c>
      <c r="AA27" s="142"/>
      <c r="AB27" s="142"/>
      <c r="AC27" s="142"/>
      <c r="AD27" s="142"/>
      <c r="AE27" s="142"/>
      <c r="AF27" s="142">
        <v>10</v>
      </c>
      <c r="AG27" s="142"/>
      <c r="AH27" s="142"/>
      <c r="AI27" s="142"/>
      <c r="AJ27" s="142"/>
      <c r="AK27" s="219">
        <v>4.75</v>
      </c>
      <c r="AL27" s="219">
        <v>5.5</v>
      </c>
      <c r="AM27" s="218">
        <v>6</v>
      </c>
      <c r="AN27" s="218"/>
      <c r="AO27" s="211">
        <f>+AM27/V27</f>
        <v>0.8571428571428571</v>
      </c>
      <c r="AP27" s="211">
        <f>+AM27/H27</f>
        <v>0.6</v>
      </c>
      <c r="AQ27" s="364" t="s">
        <v>248</v>
      </c>
      <c r="AR27" s="364" t="s">
        <v>222</v>
      </c>
      <c r="AS27" s="374" t="s">
        <v>222</v>
      </c>
      <c r="AT27" s="364" t="s">
        <v>209</v>
      </c>
      <c r="AU27" s="377" t="s">
        <v>210</v>
      </c>
    </row>
    <row r="28" spans="1:47" s="5" customFormat="1" ht="29.25" customHeight="1" x14ac:dyDescent="0.25">
      <c r="A28" s="341"/>
      <c r="B28" s="346"/>
      <c r="C28" s="355"/>
      <c r="D28" s="352"/>
      <c r="E28" s="368"/>
      <c r="F28" s="371"/>
      <c r="G28" s="194" t="s">
        <v>10</v>
      </c>
      <c r="H28" s="127">
        <f>+K28+N28+T28+Z28+AF28</f>
        <v>1899885738</v>
      </c>
      <c r="I28" s="127">
        <v>129054090</v>
      </c>
      <c r="J28" s="127">
        <v>380062738</v>
      </c>
      <c r="K28" s="127">
        <f>247726072+132336666</f>
        <v>380062738</v>
      </c>
      <c r="L28" s="58">
        <v>129054090</v>
      </c>
      <c r="M28" s="58">
        <v>549823000</v>
      </c>
      <c r="N28" s="127">
        <v>549823000</v>
      </c>
      <c r="O28" s="127">
        <v>549823000</v>
      </c>
      <c r="P28" s="127">
        <v>549823000</v>
      </c>
      <c r="Q28" s="127">
        <f>549823000-1367840</f>
        <v>548455160</v>
      </c>
      <c r="R28" s="127">
        <v>534003078</v>
      </c>
      <c r="S28" s="127">
        <v>470000000</v>
      </c>
      <c r="T28" s="127">
        <v>470000000</v>
      </c>
      <c r="U28" s="127">
        <v>470000000</v>
      </c>
      <c r="V28" s="127">
        <v>468632160</v>
      </c>
      <c r="W28" s="127"/>
      <c r="X28" s="127"/>
      <c r="Y28" s="127"/>
      <c r="Z28" s="127">
        <v>300000000</v>
      </c>
      <c r="AA28" s="127"/>
      <c r="AB28" s="127"/>
      <c r="AC28" s="127"/>
      <c r="AD28" s="127"/>
      <c r="AE28" s="127"/>
      <c r="AF28" s="127">
        <v>200000000</v>
      </c>
      <c r="AG28" s="127"/>
      <c r="AH28" s="127"/>
      <c r="AI28" s="127"/>
      <c r="AJ28" s="127"/>
      <c r="AK28" s="58">
        <v>150558000</v>
      </c>
      <c r="AL28" s="58">
        <f>29978385+150558000</f>
        <v>180536385</v>
      </c>
      <c r="AM28" s="58">
        <v>180536385</v>
      </c>
      <c r="AN28" s="58"/>
      <c r="AO28" s="178">
        <f>+AM28/V28</f>
        <v>0.38524113453929409</v>
      </c>
      <c r="AP28" s="178">
        <f>(L28+R28+AM28)/H28</f>
        <v>0.44402330946915081</v>
      </c>
      <c r="AQ28" s="365"/>
      <c r="AR28" s="365"/>
      <c r="AS28" s="375"/>
      <c r="AT28" s="365"/>
      <c r="AU28" s="378"/>
    </row>
    <row r="29" spans="1:47" s="5" customFormat="1" ht="29.25" customHeight="1" thickBot="1" x14ac:dyDescent="0.3">
      <c r="A29" s="341"/>
      <c r="B29" s="346"/>
      <c r="C29" s="355"/>
      <c r="D29" s="352"/>
      <c r="E29" s="368"/>
      <c r="F29" s="371"/>
      <c r="G29" s="194" t="s">
        <v>11</v>
      </c>
      <c r="H29" s="127">
        <v>0</v>
      </c>
      <c r="I29" s="127">
        <v>0</v>
      </c>
      <c r="J29" s="127">
        <v>0</v>
      </c>
      <c r="K29" s="127">
        <v>0</v>
      </c>
      <c r="L29" s="136">
        <v>0</v>
      </c>
      <c r="M29" s="136">
        <v>0</v>
      </c>
      <c r="N29" s="127">
        <v>0</v>
      </c>
      <c r="O29" s="127">
        <v>0</v>
      </c>
      <c r="P29" s="127">
        <v>0</v>
      </c>
      <c r="Q29" s="127">
        <v>0</v>
      </c>
      <c r="R29" s="127">
        <v>0</v>
      </c>
      <c r="S29" s="127">
        <v>0</v>
      </c>
      <c r="T29" s="127">
        <v>0</v>
      </c>
      <c r="U29" s="127">
        <v>0</v>
      </c>
      <c r="V29" s="127">
        <v>0</v>
      </c>
      <c r="W29" s="127"/>
      <c r="X29" s="127"/>
      <c r="Y29" s="127"/>
      <c r="Z29" s="127"/>
      <c r="AA29" s="127"/>
      <c r="AB29" s="127"/>
      <c r="AC29" s="127"/>
      <c r="AD29" s="127"/>
      <c r="AE29" s="127"/>
      <c r="AF29" s="127"/>
      <c r="AG29" s="127"/>
      <c r="AH29" s="127"/>
      <c r="AI29" s="127"/>
      <c r="AJ29" s="127"/>
      <c r="AK29" s="136">
        <v>0</v>
      </c>
      <c r="AL29" s="136">
        <v>0</v>
      </c>
      <c r="AM29" s="136">
        <v>0</v>
      </c>
      <c r="AN29" s="144"/>
      <c r="AO29" s="178"/>
      <c r="AP29" s="178"/>
      <c r="AQ29" s="365"/>
      <c r="AR29" s="365"/>
      <c r="AS29" s="375"/>
      <c r="AT29" s="365"/>
      <c r="AU29" s="378"/>
    </row>
    <row r="30" spans="1:47" s="5" customFormat="1" ht="29.25" customHeight="1" x14ac:dyDescent="0.25">
      <c r="A30" s="341"/>
      <c r="B30" s="346"/>
      <c r="C30" s="355"/>
      <c r="D30" s="352"/>
      <c r="E30" s="368"/>
      <c r="F30" s="371"/>
      <c r="G30" s="194" t="s">
        <v>12</v>
      </c>
      <c r="H30" s="127">
        <f>R30+AM30</f>
        <v>481435686</v>
      </c>
      <c r="I30" s="127">
        <v>0</v>
      </c>
      <c r="J30" s="127">
        <v>0</v>
      </c>
      <c r="K30" s="127">
        <v>0</v>
      </c>
      <c r="L30" s="58">
        <v>0</v>
      </c>
      <c r="M30" s="58">
        <v>115472095</v>
      </c>
      <c r="N30" s="127">
        <v>96683188</v>
      </c>
      <c r="O30" s="127">
        <v>115472095</v>
      </c>
      <c r="P30" s="127">
        <v>115472095</v>
      </c>
      <c r="Q30" s="127">
        <v>115472095</v>
      </c>
      <c r="R30" s="127">
        <v>115472095</v>
      </c>
      <c r="S30" s="127">
        <f>1773200+17245700+8004334+3492800+2837900+323000000+3856633+66531591+4219267+1673633</f>
        <v>432635058</v>
      </c>
      <c r="T30" s="127">
        <v>404885358</v>
      </c>
      <c r="U30" s="127">
        <v>404885358</v>
      </c>
      <c r="V30" s="202">
        <v>398263591</v>
      </c>
      <c r="W30" s="127"/>
      <c r="X30" s="127"/>
      <c r="Y30" s="127"/>
      <c r="Z30" s="127"/>
      <c r="AA30" s="127"/>
      <c r="AB30" s="127"/>
      <c r="AC30" s="127"/>
      <c r="AD30" s="127"/>
      <c r="AE30" s="127"/>
      <c r="AF30" s="127"/>
      <c r="AG30" s="127"/>
      <c r="AH30" s="127"/>
      <c r="AI30" s="127"/>
      <c r="AJ30" s="127"/>
      <c r="AK30" s="58">
        <v>105632000</v>
      </c>
      <c r="AL30" s="58">
        <f>66531591+105632000</f>
        <v>172163591</v>
      </c>
      <c r="AM30" s="58">
        <v>365963591</v>
      </c>
      <c r="AN30" s="58"/>
      <c r="AO30" s="178">
        <f t="shared" ref="AO30:AO32" si="13">+AM30/V30</f>
        <v>0.91889793410716269</v>
      </c>
      <c r="AP30" s="178"/>
      <c r="AQ30" s="365"/>
      <c r="AR30" s="365"/>
      <c r="AS30" s="375"/>
      <c r="AT30" s="365"/>
      <c r="AU30" s="378"/>
    </row>
    <row r="31" spans="1:47" s="5" customFormat="1" ht="29.25" customHeight="1" x14ac:dyDescent="0.25">
      <c r="A31" s="341"/>
      <c r="B31" s="346"/>
      <c r="C31" s="355"/>
      <c r="D31" s="352"/>
      <c r="E31" s="368"/>
      <c r="F31" s="371"/>
      <c r="G31" s="194" t="s">
        <v>13</v>
      </c>
      <c r="H31" s="127">
        <f>+H27+H29</f>
        <v>10</v>
      </c>
      <c r="I31" s="166">
        <f>+I27+I29</f>
        <v>0.8</v>
      </c>
      <c r="J31" s="127">
        <f t="shared" ref="J31:L32" si="14">+J27+J29</f>
        <v>1</v>
      </c>
      <c r="K31" s="127">
        <f t="shared" si="14"/>
        <v>1</v>
      </c>
      <c r="L31" s="135">
        <f t="shared" si="14"/>
        <v>0.8</v>
      </c>
      <c r="M31" s="135">
        <f>+M27+M29</f>
        <v>4</v>
      </c>
      <c r="N31" s="127">
        <v>4</v>
      </c>
      <c r="O31" s="127">
        <v>4</v>
      </c>
      <c r="P31" s="127">
        <v>4</v>
      </c>
      <c r="Q31" s="127">
        <v>4</v>
      </c>
      <c r="R31" s="127">
        <f t="shared" ref="R31:V32" si="15">+R27+R29</f>
        <v>4</v>
      </c>
      <c r="S31" s="127">
        <f t="shared" si="15"/>
        <v>7</v>
      </c>
      <c r="T31" s="127">
        <f>+T27+T29</f>
        <v>7</v>
      </c>
      <c r="U31" s="127">
        <f>+U27+U29</f>
        <v>7</v>
      </c>
      <c r="V31" s="127">
        <f>+V27+V29</f>
        <v>7</v>
      </c>
      <c r="W31" s="127"/>
      <c r="X31" s="127"/>
      <c r="Y31" s="127"/>
      <c r="Z31" s="127">
        <f>+Z27+Z29</f>
        <v>9</v>
      </c>
      <c r="AA31" s="127"/>
      <c r="AB31" s="127"/>
      <c r="AC31" s="127"/>
      <c r="AD31" s="127"/>
      <c r="AE31" s="127"/>
      <c r="AF31" s="127">
        <f>+AF27+AF29</f>
        <v>10</v>
      </c>
      <c r="AG31" s="127"/>
      <c r="AH31" s="127"/>
      <c r="AI31" s="127"/>
      <c r="AJ31" s="127"/>
      <c r="AK31" s="135">
        <f t="shared" ref="AK31:AM32" si="16">+AK27+AK29</f>
        <v>4.75</v>
      </c>
      <c r="AL31" s="135">
        <f>+AL27+AL29</f>
        <v>5.5</v>
      </c>
      <c r="AM31" s="135">
        <f>+AM27+AM29</f>
        <v>6</v>
      </c>
      <c r="AN31" s="135"/>
      <c r="AO31" s="178">
        <f t="shared" si="13"/>
        <v>0.8571428571428571</v>
      </c>
      <c r="AP31" s="178">
        <f>+AM31/H31</f>
        <v>0.6</v>
      </c>
      <c r="AQ31" s="365"/>
      <c r="AR31" s="365"/>
      <c r="AS31" s="375"/>
      <c r="AT31" s="365"/>
      <c r="AU31" s="378"/>
    </row>
    <row r="32" spans="1:47" s="5" customFormat="1" ht="29.25" customHeight="1" thickBot="1" x14ac:dyDescent="0.3">
      <c r="A32" s="342"/>
      <c r="B32" s="347"/>
      <c r="C32" s="373"/>
      <c r="D32" s="363"/>
      <c r="E32" s="368"/>
      <c r="F32" s="371"/>
      <c r="G32" s="200" t="s">
        <v>14</v>
      </c>
      <c r="H32" s="143">
        <f>+H28+H30</f>
        <v>2381321424</v>
      </c>
      <c r="I32" s="143">
        <f>+I28+I30</f>
        <v>129054090</v>
      </c>
      <c r="J32" s="143">
        <f t="shared" si="14"/>
        <v>380062738</v>
      </c>
      <c r="K32" s="143">
        <f t="shared" si="14"/>
        <v>380062738</v>
      </c>
      <c r="L32" s="132">
        <f t="shared" si="14"/>
        <v>129054090</v>
      </c>
      <c r="M32" s="132">
        <f>+M28+M30</f>
        <v>665295095</v>
      </c>
      <c r="N32" s="143">
        <v>646506188</v>
      </c>
      <c r="O32" s="143">
        <v>646506188</v>
      </c>
      <c r="P32" s="143">
        <v>646506188</v>
      </c>
      <c r="Q32" s="143">
        <v>646506188</v>
      </c>
      <c r="R32" s="143">
        <f t="shared" si="15"/>
        <v>649475173</v>
      </c>
      <c r="S32" s="143">
        <f t="shared" si="15"/>
        <v>902635058</v>
      </c>
      <c r="T32" s="143">
        <f t="shared" si="15"/>
        <v>874885358</v>
      </c>
      <c r="U32" s="143">
        <f t="shared" si="15"/>
        <v>874885358</v>
      </c>
      <c r="V32" s="143">
        <f t="shared" si="15"/>
        <v>866895751</v>
      </c>
      <c r="W32" s="143"/>
      <c r="X32" s="143"/>
      <c r="Y32" s="143"/>
      <c r="Z32" s="143">
        <f>+Z28+Z30</f>
        <v>300000000</v>
      </c>
      <c r="AA32" s="143"/>
      <c r="AB32" s="143"/>
      <c r="AC32" s="143"/>
      <c r="AD32" s="143"/>
      <c r="AE32" s="143"/>
      <c r="AF32" s="143">
        <f>+AF28+AF30</f>
        <v>200000000</v>
      </c>
      <c r="AG32" s="143"/>
      <c r="AH32" s="143"/>
      <c r="AI32" s="143"/>
      <c r="AJ32" s="143"/>
      <c r="AK32" s="132">
        <f t="shared" si="16"/>
        <v>256190000</v>
      </c>
      <c r="AL32" s="132">
        <f t="shared" si="16"/>
        <v>352699976</v>
      </c>
      <c r="AM32" s="132">
        <f t="shared" si="16"/>
        <v>546499976</v>
      </c>
      <c r="AN32" s="132"/>
      <c r="AO32" s="216">
        <f t="shared" si="13"/>
        <v>0.63041026025285019</v>
      </c>
      <c r="AP32" s="216">
        <f t="shared" ref="AP32" si="17">(L32+R32+AM32)/H32</f>
        <v>0.55642603541284896</v>
      </c>
      <c r="AQ32" s="366"/>
      <c r="AR32" s="366"/>
      <c r="AS32" s="376"/>
      <c r="AT32" s="366"/>
      <c r="AU32" s="379"/>
    </row>
    <row r="33" spans="1:51" s="54" customFormat="1" ht="29.25" customHeight="1" x14ac:dyDescent="0.25">
      <c r="A33" s="343" t="s">
        <v>99</v>
      </c>
      <c r="B33" s="345">
        <v>5</v>
      </c>
      <c r="C33" s="354" t="s">
        <v>94</v>
      </c>
      <c r="D33" s="351" t="s">
        <v>89</v>
      </c>
      <c r="E33" s="368"/>
      <c r="F33" s="371"/>
      <c r="G33" s="193" t="s">
        <v>9</v>
      </c>
      <c r="H33" s="145">
        <v>0.9</v>
      </c>
      <c r="I33" s="145">
        <v>0.85</v>
      </c>
      <c r="J33" s="145">
        <v>0.85</v>
      </c>
      <c r="K33" s="145">
        <v>0.85</v>
      </c>
      <c r="L33" s="57">
        <v>0.85</v>
      </c>
      <c r="M33" s="169">
        <v>0.86499999999999999</v>
      </c>
      <c r="N33" s="203">
        <v>0.86499999999999999</v>
      </c>
      <c r="O33" s="203">
        <v>0.86499999999999999</v>
      </c>
      <c r="P33" s="203">
        <v>0.86499999999999999</v>
      </c>
      <c r="Q33" s="203">
        <v>0.86499999999999999</v>
      </c>
      <c r="R33" s="145">
        <v>0.87</v>
      </c>
      <c r="S33" s="145">
        <v>0.88</v>
      </c>
      <c r="T33" s="145">
        <v>0.88</v>
      </c>
      <c r="U33" s="145">
        <v>0.88</v>
      </c>
      <c r="V33" s="145">
        <v>0.88</v>
      </c>
      <c r="W33" s="145"/>
      <c r="X33" s="145"/>
      <c r="Y33" s="145"/>
      <c r="Z33" s="145">
        <v>0.89</v>
      </c>
      <c r="AA33" s="145"/>
      <c r="AB33" s="145"/>
      <c r="AC33" s="145"/>
      <c r="AD33" s="145"/>
      <c r="AE33" s="145"/>
      <c r="AF33" s="145">
        <v>0.9</v>
      </c>
      <c r="AG33" s="145"/>
      <c r="AH33" s="145"/>
      <c r="AI33" s="145"/>
      <c r="AJ33" s="145"/>
      <c r="AK33" s="223">
        <v>0.86870000000000003</v>
      </c>
      <c r="AL33" s="223">
        <v>0.87250000000000005</v>
      </c>
      <c r="AM33" s="223">
        <v>0.87749999999999995</v>
      </c>
      <c r="AN33" s="57"/>
      <c r="AO33" s="211">
        <f>+AM33/V33</f>
        <v>0.99715909090909083</v>
      </c>
      <c r="AP33" s="211">
        <f>+AM33/H33</f>
        <v>0.97499999999999987</v>
      </c>
      <c r="AQ33" s="364" t="s">
        <v>237</v>
      </c>
      <c r="AR33" s="364" t="s">
        <v>222</v>
      </c>
      <c r="AS33" s="374" t="s">
        <v>222</v>
      </c>
      <c r="AT33" s="364" t="s">
        <v>211</v>
      </c>
      <c r="AU33" s="377" t="s">
        <v>212</v>
      </c>
    </row>
    <row r="34" spans="1:51" s="5" customFormat="1" ht="29.25" customHeight="1" x14ac:dyDescent="0.25">
      <c r="A34" s="343"/>
      <c r="B34" s="346"/>
      <c r="C34" s="355"/>
      <c r="D34" s="352"/>
      <c r="E34" s="368"/>
      <c r="F34" s="371"/>
      <c r="G34" s="194" t="s">
        <v>10</v>
      </c>
      <c r="H34" s="224">
        <f>+K34+N34+T34+Z34+AF34</f>
        <v>3071438958</v>
      </c>
      <c r="I34" s="224">
        <v>425843558</v>
      </c>
      <c r="J34" s="204">
        <v>456438958</v>
      </c>
      <c r="K34" s="127">
        <f>8500000+417938958</f>
        <v>426438958</v>
      </c>
      <c r="L34" s="58">
        <v>425843558</v>
      </c>
      <c r="M34" s="58">
        <v>521417500</v>
      </c>
      <c r="N34" s="127">
        <v>522000000</v>
      </c>
      <c r="O34" s="127">
        <v>522000000</v>
      </c>
      <c r="P34" s="127">
        <v>522000000</v>
      </c>
      <c r="Q34" s="127">
        <v>522000000</v>
      </c>
      <c r="R34" s="201">
        <v>521417500</v>
      </c>
      <c r="S34" s="127">
        <v>527000000</v>
      </c>
      <c r="T34" s="127">
        <f>+S34</f>
        <v>527000000</v>
      </c>
      <c r="U34" s="127">
        <v>524176500</v>
      </c>
      <c r="V34" s="127">
        <v>524176500</v>
      </c>
      <c r="W34" s="127"/>
      <c r="X34" s="127"/>
      <c r="Y34" s="127"/>
      <c r="Z34" s="127">
        <v>786000000</v>
      </c>
      <c r="AA34" s="127"/>
      <c r="AB34" s="127"/>
      <c r="AC34" s="127"/>
      <c r="AD34" s="127"/>
      <c r="AE34" s="127"/>
      <c r="AF34" s="127">
        <v>810000000</v>
      </c>
      <c r="AG34" s="127"/>
      <c r="AH34" s="127"/>
      <c r="AI34" s="127"/>
      <c r="AJ34" s="127"/>
      <c r="AK34" s="58">
        <v>481008000</v>
      </c>
      <c r="AL34" s="58">
        <f>480184500</f>
        <v>480184500</v>
      </c>
      <c r="AM34" s="58">
        <v>500528500</v>
      </c>
      <c r="AN34" s="58"/>
      <c r="AO34" s="178">
        <f>+AM34/V34</f>
        <v>0.95488542504290064</v>
      </c>
      <c r="AP34" s="178">
        <f>(L34+R34+AM34)/H34</f>
        <v>0.47137175043932616</v>
      </c>
      <c r="AQ34" s="365"/>
      <c r="AR34" s="365"/>
      <c r="AS34" s="375"/>
      <c r="AT34" s="365"/>
      <c r="AU34" s="378"/>
    </row>
    <row r="35" spans="1:51" s="54" customFormat="1" ht="29.25" customHeight="1" x14ac:dyDescent="0.25">
      <c r="A35" s="343"/>
      <c r="B35" s="346"/>
      <c r="C35" s="355"/>
      <c r="D35" s="352"/>
      <c r="E35" s="368"/>
      <c r="F35" s="371"/>
      <c r="G35" s="194" t="s">
        <v>11</v>
      </c>
      <c r="H35" s="123">
        <v>0</v>
      </c>
      <c r="I35" s="123">
        <v>0</v>
      </c>
      <c r="J35" s="123">
        <v>0</v>
      </c>
      <c r="K35" s="123">
        <v>0</v>
      </c>
      <c r="L35" s="128"/>
      <c r="M35" s="128">
        <v>0</v>
      </c>
      <c r="N35" s="123">
        <v>0</v>
      </c>
      <c r="O35" s="123">
        <v>0</v>
      </c>
      <c r="P35" s="123">
        <v>0</v>
      </c>
      <c r="Q35" s="123">
        <v>0</v>
      </c>
      <c r="R35" s="123">
        <v>0</v>
      </c>
      <c r="S35" s="123">
        <v>0</v>
      </c>
      <c r="T35" s="123">
        <v>0</v>
      </c>
      <c r="U35" s="123">
        <v>0</v>
      </c>
      <c r="V35" s="123">
        <v>0</v>
      </c>
      <c r="W35" s="123"/>
      <c r="X35" s="123"/>
      <c r="Y35" s="123"/>
      <c r="Z35" s="123"/>
      <c r="AA35" s="123"/>
      <c r="AB35" s="123"/>
      <c r="AC35" s="123"/>
      <c r="AD35" s="123"/>
      <c r="AE35" s="123"/>
      <c r="AF35" s="123"/>
      <c r="AG35" s="123"/>
      <c r="AH35" s="123"/>
      <c r="AI35" s="123"/>
      <c r="AJ35" s="123"/>
      <c r="AK35" s="128"/>
      <c r="AL35" s="128"/>
      <c r="AM35" s="128">
        <v>0</v>
      </c>
      <c r="AN35" s="128"/>
      <c r="AO35" s="178"/>
      <c r="AP35" s="178"/>
      <c r="AQ35" s="365"/>
      <c r="AR35" s="365"/>
      <c r="AS35" s="375"/>
      <c r="AT35" s="365"/>
      <c r="AU35" s="378"/>
    </row>
    <row r="36" spans="1:51" s="5" customFormat="1" ht="29.25" customHeight="1" x14ac:dyDescent="0.25">
      <c r="A36" s="343"/>
      <c r="B36" s="346"/>
      <c r="C36" s="355"/>
      <c r="D36" s="352"/>
      <c r="E36" s="368"/>
      <c r="F36" s="371"/>
      <c r="G36" s="194" t="s">
        <v>12</v>
      </c>
      <c r="H36" s="127">
        <f>R36+AM36</f>
        <v>133630883</v>
      </c>
      <c r="I36" s="127">
        <v>0</v>
      </c>
      <c r="J36" s="127">
        <v>0</v>
      </c>
      <c r="K36" s="127">
        <v>0</v>
      </c>
      <c r="L36" s="58"/>
      <c r="M36" s="58">
        <v>130745383</v>
      </c>
      <c r="N36" s="127">
        <v>117004537</v>
      </c>
      <c r="O36" s="127">
        <v>130745383</v>
      </c>
      <c r="P36" s="127">
        <v>130745383</v>
      </c>
      <c r="Q36" s="127">
        <v>130745383</v>
      </c>
      <c r="R36" s="201">
        <v>130745383</v>
      </c>
      <c r="S36" s="127">
        <v>2885500</v>
      </c>
      <c r="T36" s="127">
        <v>2885500</v>
      </c>
      <c r="U36" s="127">
        <v>2885500</v>
      </c>
      <c r="V36" s="127">
        <v>2885500</v>
      </c>
      <c r="W36" s="127"/>
      <c r="X36" s="127"/>
      <c r="Y36" s="127"/>
      <c r="Z36" s="127"/>
      <c r="AA36" s="127"/>
      <c r="AB36" s="127"/>
      <c r="AC36" s="127"/>
      <c r="AD36" s="127"/>
      <c r="AE36" s="127"/>
      <c r="AF36" s="127"/>
      <c r="AG36" s="127"/>
      <c r="AH36" s="127"/>
      <c r="AI36" s="127"/>
      <c r="AJ36" s="127"/>
      <c r="AK36" s="58">
        <v>2885500</v>
      </c>
      <c r="AL36" s="58">
        <v>2885500</v>
      </c>
      <c r="AM36" s="58">
        <v>2885500</v>
      </c>
      <c r="AN36" s="58"/>
      <c r="AO36" s="178">
        <f t="shared" ref="AO36:AO38" si="18">+AM36/V36</f>
        <v>1</v>
      </c>
      <c r="AP36" s="178"/>
      <c r="AQ36" s="365"/>
      <c r="AR36" s="365"/>
      <c r="AS36" s="375"/>
      <c r="AT36" s="365"/>
      <c r="AU36" s="378"/>
    </row>
    <row r="37" spans="1:51" s="54" customFormat="1" ht="29.25" customHeight="1" x14ac:dyDescent="0.25">
      <c r="A37" s="343"/>
      <c r="B37" s="346"/>
      <c r="C37" s="355"/>
      <c r="D37" s="352"/>
      <c r="E37" s="368"/>
      <c r="F37" s="371"/>
      <c r="G37" s="194" t="s">
        <v>13</v>
      </c>
      <c r="H37" s="123">
        <f>+H33+H35</f>
        <v>0.9</v>
      </c>
      <c r="I37" s="123">
        <f>+I33+I35</f>
        <v>0.85</v>
      </c>
      <c r="J37" s="123">
        <f t="shared" ref="J37:L38" si="19">+J33+J35</f>
        <v>0.85</v>
      </c>
      <c r="K37" s="123">
        <f t="shared" si="19"/>
        <v>0.85</v>
      </c>
      <c r="L37" s="128">
        <f t="shared" si="19"/>
        <v>0.85</v>
      </c>
      <c r="M37" s="170">
        <f>+M33+M35</f>
        <v>0.86499999999999999</v>
      </c>
      <c r="N37" s="205">
        <v>0.86499999999999999</v>
      </c>
      <c r="O37" s="205">
        <v>0.86499999999999999</v>
      </c>
      <c r="P37" s="205">
        <v>0.86499999999999999</v>
      </c>
      <c r="Q37" s="205">
        <v>0.86499999999999999</v>
      </c>
      <c r="R37" s="123">
        <f t="shared" ref="R37:T38" si="20">+R33+R35</f>
        <v>0.87</v>
      </c>
      <c r="S37" s="123">
        <f t="shared" si="20"/>
        <v>0.88</v>
      </c>
      <c r="T37" s="123">
        <f t="shared" si="20"/>
        <v>0.88</v>
      </c>
      <c r="U37" s="123">
        <f>+U33+U35</f>
        <v>0.88</v>
      </c>
      <c r="V37" s="123">
        <f>+V33+V35</f>
        <v>0.88</v>
      </c>
      <c r="W37" s="123"/>
      <c r="X37" s="123"/>
      <c r="Y37" s="123"/>
      <c r="Z37" s="123">
        <f>+Z33+Z35</f>
        <v>0.89</v>
      </c>
      <c r="AA37" s="123"/>
      <c r="AB37" s="123"/>
      <c r="AC37" s="123"/>
      <c r="AD37" s="123"/>
      <c r="AE37" s="123"/>
      <c r="AF37" s="123">
        <f>+AF33+AF35</f>
        <v>0.9</v>
      </c>
      <c r="AG37" s="123"/>
      <c r="AH37" s="123"/>
      <c r="AI37" s="123"/>
      <c r="AJ37" s="123"/>
      <c r="AK37" s="123">
        <f t="shared" ref="AK37" si="21">+AK33+AK35</f>
        <v>0.86870000000000003</v>
      </c>
      <c r="AL37" s="123">
        <f>+AL33+AL35</f>
        <v>0.87250000000000005</v>
      </c>
      <c r="AM37" s="123">
        <f>+AM33+AM35</f>
        <v>0.87749999999999995</v>
      </c>
      <c r="AN37" s="128"/>
      <c r="AO37" s="178">
        <f>+AM37/V37</f>
        <v>0.99715909090909083</v>
      </c>
      <c r="AP37" s="178">
        <f>+AM37/H37</f>
        <v>0.97499999999999987</v>
      </c>
      <c r="AQ37" s="365"/>
      <c r="AR37" s="365"/>
      <c r="AS37" s="375"/>
      <c r="AT37" s="365"/>
      <c r="AU37" s="378"/>
    </row>
    <row r="38" spans="1:51" s="5" customFormat="1" ht="29.25" customHeight="1" thickBot="1" x14ac:dyDescent="0.3">
      <c r="A38" s="343"/>
      <c r="B38" s="347"/>
      <c r="C38" s="373"/>
      <c r="D38" s="363"/>
      <c r="E38" s="368"/>
      <c r="F38" s="371"/>
      <c r="G38" s="200" t="s">
        <v>14</v>
      </c>
      <c r="H38" s="143">
        <f>+H34+H36</f>
        <v>3205069841</v>
      </c>
      <c r="I38" s="143">
        <f>+I34+I36</f>
        <v>425843558</v>
      </c>
      <c r="J38" s="143">
        <f t="shared" si="19"/>
        <v>456438958</v>
      </c>
      <c r="K38" s="143">
        <f t="shared" si="19"/>
        <v>426438958</v>
      </c>
      <c r="L38" s="132">
        <f t="shared" si="19"/>
        <v>425843558</v>
      </c>
      <c r="M38" s="132">
        <f>+M34+M36</f>
        <v>652162883</v>
      </c>
      <c r="N38" s="143">
        <v>639004537</v>
      </c>
      <c r="O38" s="143">
        <v>652745383</v>
      </c>
      <c r="P38" s="143">
        <v>652745383</v>
      </c>
      <c r="Q38" s="143">
        <v>652745383</v>
      </c>
      <c r="R38" s="143">
        <f t="shared" si="20"/>
        <v>652162883</v>
      </c>
      <c r="S38" s="143">
        <f>+S34+S36</f>
        <v>529885500</v>
      </c>
      <c r="T38" s="143">
        <f>+T34+T36</f>
        <v>529885500</v>
      </c>
      <c r="U38" s="143">
        <f>+U34+U36</f>
        <v>527062000</v>
      </c>
      <c r="V38" s="143">
        <f>+V34+V36</f>
        <v>527062000</v>
      </c>
      <c r="W38" s="143"/>
      <c r="X38" s="143"/>
      <c r="Y38" s="143"/>
      <c r="Z38" s="143">
        <f>+Z34+Z36</f>
        <v>786000000</v>
      </c>
      <c r="AA38" s="143"/>
      <c r="AB38" s="143"/>
      <c r="AC38" s="143"/>
      <c r="AD38" s="143"/>
      <c r="AE38" s="143"/>
      <c r="AF38" s="143">
        <f>+AF34+AF36</f>
        <v>810000000</v>
      </c>
      <c r="AG38" s="143"/>
      <c r="AH38" s="143"/>
      <c r="AI38" s="143"/>
      <c r="AJ38" s="143"/>
      <c r="AK38" s="143">
        <f>+AK34+AK36</f>
        <v>483893500</v>
      </c>
      <c r="AL38" s="143">
        <f>+AL34+AL36</f>
        <v>483070000</v>
      </c>
      <c r="AM38" s="143">
        <f>+AM34+AM36</f>
        <v>503414000</v>
      </c>
      <c r="AN38" s="132"/>
      <c r="AO38" s="216">
        <f t="shared" si="18"/>
        <v>0.95513241326447362</v>
      </c>
      <c r="AP38" s="216">
        <f t="shared" ref="AP38" si="22">(L38+R38+AM38)/H38</f>
        <v>0.49341216243406033</v>
      </c>
      <c r="AQ38" s="366"/>
      <c r="AR38" s="366"/>
      <c r="AS38" s="376"/>
      <c r="AT38" s="366"/>
      <c r="AU38" s="379"/>
    </row>
    <row r="39" spans="1:51" s="54" customFormat="1" ht="29.25" customHeight="1" x14ac:dyDescent="0.25">
      <c r="A39" s="343"/>
      <c r="B39" s="345">
        <v>6</v>
      </c>
      <c r="C39" s="354" t="s">
        <v>95</v>
      </c>
      <c r="D39" s="351" t="s">
        <v>96</v>
      </c>
      <c r="E39" s="368"/>
      <c r="F39" s="371"/>
      <c r="G39" s="193" t="s">
        <v>9</v>
      </c>
      <c r="H39" s="56">
        <v>0.82</v>
      </c>
      <c r="I39" s="56">
        <v>0.82</v>
      </c>
      <c r="J39" s="56">
        <v>0.82</v>
      </c>
      <c r="K39" s="56">
        <v>0.82</v>
      </c>
      <c r="L39" s="57">
        <v>0.82</v>
      </c>
      <c r="M39" s="57">
        <v>0.82</v>
      </c>
      <c r="N39" s="56">
        <v>0.82</v>
      </c>
      <c r="O39" s="56">
        <v>0.82</v>
      </c>
      <c r="P39" s="56">
        <v>0.82</v>
      </c>
      <c r="Q39" s="56">
        <v>0.82</v>
      </c>
      <c r="R39" s="56">
        <v>0.82</v>
      </c>
      <c r="S39" s="56">
        <v>0.82</v>
      </c>
      <c r="T39" s="56">
        <v>0.82</v>
      </c>
      <c r="U39" s="56">
        <v>0.82</v>
      </c>
      <c r="V39" s="56">
        <v>0.82</v>
      </c>
      <c r="W39" s="56"/>
      <c r="X39" s="56"/>
      <c r="Y39" s="56"/>
      <c r="Z39" s="56">
        <v>0.82</v>
      </c>
      <c r="AA39" s="56"/>
      <c r="AB39" s="56"/>
      <c r="AC39" s="56"/>
      <c r="AD39" s="56"/>
      <c r="AE39" s="56"/>
      <c r="AF39" s="56">
        <v>0.82</v>
      </c>
      <c r="AG39" s="56"/>
      <c r="AH39" s="56"/>
      <c r="AI39" s="56"/>
      <c r="AJ39" s="56"/>
      <c r="AK39" s="57">
        <v>0.82</v>
      </c>
      <c r="AL39" s="57">
        <v>0.82</v>
      </c>
      <c r="AM39" s="57">
        <v>0.82</v>
      </c>
      <c r="AN39" s="57"/>
      <c r="AO39" s="220">
        <f>AM39/V39</f>
        <v>1</v>
      </c>
      <c r="AP39" s="225">
        <f>((100/16)*9)%</f>
        <v>0.5625</v>
      </c>
      <c r="AQ39" s="364" t="s">
        <v>240</v>
      </c>
      <c r="AR39" s="364" t="s">
        <v>222</v>
      </c>
      <c r="AS39" s="374" t="s">
        <v>222</v>
      </c>
      <c r="AT39" s="364" t="s">
        <v>213</v>
      </c>
      <c r="AU39" s="377" t="s">
        <v>214</v>
      </c>
    </row>
    <row r="40" spans="1:51" s="5" customFormat="1" ht="29.25" customHeight="1" x14ac:dyDescent="0.25">
      <c r="A40" s="343"/>
      <c r="B40" s="346"/>
      <c r="C40" s="355"/>
      <c r="D40" s="352"/>
      <c r="E40" s="368"/>
      <c r="F40" s="371"/>
      <c r="G40" s="194" t="s">
        <v>10</v>
      </c>
      <c r="H40" s="124">
        <f>+K40+N40+T40+Z40+AF40</f>
        <v>2609561042</v>
      </c>
      <c r="I40" s="124">
        <v>381526164</v>
      </c>
      <c r="J40" s="204">
        <v>351561042</v>
      </c>
      <c r="K40" s="127">
        <f>+J40+30000000</f>
        <v>381561042</v>
      </c>
      <c r="L40" s="58">
        <v>381526164</v>
      </c>
      <c r="M40" s="58">
        <v>480689000</v>
      </c>
      <c r="N40" s="127">
        <v>502000000</v>
      </c>
      <c r="O40" s="127">
        <v>502000000</v>
      </c>
      <c r="P40" s="127">
        <v>502000000</v>
      </c>
      <c r="Q40" s="127">
        <v>502000000</v>
      </c>
      <c r="R40" s="201">
        <v>480689000</v>
      </c>
      <c r="S40" s="127">
        <v>520000000</v>
      </c>
      <c r="T40" s="127">
        <v>522000000</v>
      </c>
      <c r="U40" s="179">
        <f>+AL40</f>
        <v>522823500</v>
      </c>
      <c r="V40" s="127">
        <v>522823500</v>
      </c>
      <c r="W40" s="127"/>
      <c r="X40" s="127"/>
      <c r="Y40" s="127"/>
      <c r="Z40" s="127">
        <v>593000000</v>
      </c>
      <c r="AA40" s="127"/>
      <c r="AB40" s="127"/>
      <c r="AC40" s="127"/>
      <c r="AD40" s="127"/>
      <c r="AE40" s="127"/>
      <c r="AF40" s="127">
        <v>611000000</v>
      </c>
      <c r="AG40" s="127"/>
      <c r="AH40" s="127"/>
      <c r="AI40" s="127"/>
      <c r="AJ40" s="127"/>
      <c r="AK40" s="58">
        <v>522000000</v>
      </c>
      <c r="AL40" s="58">
        <f>522823500</f>
        <v>522823500</v>
      </c>
      <c r="AM40" s="58">
        <v>522823500</v>
      </c>
      <c r="AN40" s="58"/>
      <c r="AO40" s="115">
        <f t="shared" ref="AO40:AO42" si="23">AM40/V40</f>
        <v>1</v>
      </c>
      <c r="AP40" s="115">
        <f>(L40+R40+AM40+T40)/H40</f>
        <v>0.73078906118954856</v>
      </c>
      <c r="AQ40" s="365"/>
      <c r="AR40" s="365"/>
      <c r="AS40" s="375"/>
      <c r="AT40" s="365"/>
      <c r="AU40" s="378"/>
      <c r="AW40" s="126"/>
    </row>
    <row r="41" spans="1:51" s="54" customFormat="1" ht="29.25" customHeight="1" x14ac:dyDescent="0.25">
      <c r="A41" s="343"/>
      <c r="B41" s="346"/>
      <c r="C41" s="355"/>
      <c r="D41" s="352"/>
      <c r="E41" s="368"/>
      <c r="F41" s="371"/>
      <c r="G41" s="194" t="s">
        <v>11</v>
      </c>
      <c r="H41" s="122">
        <v>0</v>
      </c>
      <c r="I41" s="122">
        <v>0</v>
      </c>
      <c r="J41" s="123">
        <v>0</v>
      </c>
      <c r="K41" s="123">
        <v>0</v>
      </c>
      <c r="L41" s="128">
        <v>0</v>
      </c>
      <c r="M41" s="128">
        <v>0</v>
      </c>
      <c r="N41" s="129"/>
      <c r="O41" s="129"/>
      <c r="P41" s="129"/>
      <c r="Q41" s="129"/>
      <c r="R41" s="129">
        <v>0</v>
      </c>
      <c r="S41" s="129">
        <v>0</v>
      </c>
      <c r="T41" s="129">
        <v>0</v>
      </c>
      <c r="U41" s="129"/>
      <c r="V41" s="129"/>
      <c r="W41" s="129"/>
      <c r="X41" s="129"/>
      <c r="Y41" s="129"/>
      <c r="Z41" s="129"/>
      <c r="AA41" s="129"/>
      <c r="AB41" s="129"/>
      <c r="AC41" s="129"/>
      <c r="AD41" s="129"/>
      <c r="AE41" s="129"/>
      <c r="AF41" s="129"/>
      <c r="AG41" s="129"/>
      <c r="AH41" s="129"/>
      <c r="AI41" s="129"/>
      <c r="AJ41" s="129"/>
      <c r="AK41" s="128">
        <v>0</v>
      </c>
      <c r="AL41" s="128">
        <v>0</v>
      </c>
      <c r="AM41" s="128">
        <v>0</v>
      </c>
      <c r="AN41" s="128"/>
      <c r="AO41" s="115"/>
      <c r="AP41" s="116"/>
      <c r="AQ41" s="365"/>
      <c r="AR41" s="365"/>
      <c r="AS41" s="375"/>
      <c r="AT41" s="365"/>
      <c r="AU41" s="378"/>
    </row>
    <row r="42" spans="1:51" s="55" customFormat="1" ht="29.25" customHeight="1" x14ac:dyDescent="0.25">
      <c r="A42" s="343"/>
      <c r="B42" s="346"/>
      <c r="C42" s="355"/>
      <c r="D42" s="352"/>
      <c r="E42" s="368"/>
      <c r="F42" s="371"/>
      <c r="G42" s="194" t="s">
        <v>12</v>
      </c>
      <c r="H42" s="224">
        <f>R42+AM42</f>
        <v>122854605</v>
      </c>
      <c r="I42" s="224">
        <v>0</v>
      </c>
      <c r="J42" s="127">
        <v>0</v>
      </c>
      <c r="K42" s="123">
        <v>0</v>
      </c>
      <c r="L42" s="171">
        <v>0</v>
      </c>
      <c r="M42" s="171">
        <v>97152272</v>
      </c>
      <c r="N42" s="206">
        <v>110892918</v>
      </c>
      <c r="O42" s="206">
        <v>97152272</v>
      </c>
      <c r="P42" s="206">
        <v>97152272</v>
      </c>
      <c r="Q42" s="206">
        <v>97152272</v>
      </c>
      <c r="R42" s="206">
        <v>97152272</v>
      </c>
      <c r="S42" s="127">
        <f>4091967+2442733+19383000</f>
        <v>25917700</v>
      </c>
      <c r="T42" s="127">
        <f>4091967+2442733+19383000</f>
        <v>25917700</v>
      </c>
      <c r="U42" s="127">
        <f>4091967+2442733+19383000</f>
        <v>25917700</v>
      </c>
      <c r="V42" s="127">
        <v>25702333</v>
      </c>
      <c r="W42" s="190"/>
      <c r="X42" s="190"/>
      <c r="Y42" s="190"/>
      <c r="Z42" s="190"/>
      <c r="AA42" s="190"/>
      <c r="AB42" s="190"/>
      <c r="AC42" s="190"/>
      <c r="AD42" s="190"/>
      <c r="AE42" s="190"/>
      <c r="AF42" s="190"/>
      <c r="AG42" s="190"/>
      <c r="AH42" s="190"/>
      <c r="AI42" s="190"/>
      <c r="AJ42" s="190"/>
      <c r="AK42" s="58">
        <v>6534700</v>
      </c>
      <c r="AL42" s="58">
        <f>6245633+6534700</f>
        <v>12780333</v>
      </c>
      <c r="AM42" s="58">
        <v>25702333</v>
      </c>
      <c r="AN42" s="207"/>
      <c r="AO42" s="115">
        <f t="shared" si="23"/>
        <v>1</v>
      </c>
      <c r="AP42" s="115">
        <f>(L42+R42+AM42)/H42</f>
        <v>1</v>
      </c>
      <c r="AQ42" s="365"/>
      <c r="AR42" s="365"/>
      <c r="AS42" s="375"/>
      <c r="AT42" s="365"/>
      <c r="AU42" s="378"/>
    </row>
    <row r="43" spans="1:51" s="54" customFormat="1" ht="29.25" customHeight="1" x14ac:dyDescent="0.25">
      <c r="A43" s="343"/>
      <c r="B43" s="346"/>
      <c r="C43" s="355"/>
      <c r="D43" s="352"/>
      <c r="E43" s="368"/>
      <c r="F43" s="371"/>
      <c r="G43" s="194" t="s">
        <v>13</v>
      </c>
      <c r="H43" s="131">
        <f>+H39+H41</f>
        <v>0.82</v>
      </c>
      <c r="I43" s="131">
        <f>+I39+I41</f>
        <v>0.82</v>
      </c>
      <c r="J43" s="131">
        <f t="shared" ref="J43:L44" si="24">+J39+J41</f>
        <v>0.82</v>
      </c>
      <c r="K43" s="131">
        <f t="shared" si="24"/>
        <v>0.82</v>
      </c>
      <c r="L43" s="128">
        <f t="shared" si="24"/>
        <v>0.82</v>
      </c>
      <c r="M43" s="128">
        <f>+M39+M41</f>
        <v>0.82</v>
      </c>
      <c r="N43" s="131">
        <v>0.82</v>
      </c>
      <c r="O43" s="131">
        <v>0.82</v>
      </c>
      <c r="P43" s="131">
        <v>0.82</v>
      </c>
      <c r="Q43" s="131">
        <v>0.82</v>
      </c>
      <c r="R43" s="131">
        <f t="shared" ref="R43:AG44" si="25">+R39+R41</f>
        <v>0.82</v>
      </c>
      <c r="S43" s="131">
        <f t="shared" si="25"/>
        <v>0.82</v>
      </c>
      <c r="T43" s="131">
        <f t="shared" si="25"/>
        <v>0.82</v>
      </c>
      <c r="U43" s="131">
        <f t="shared" si="25"/>
        <v>0.82</v>
      </c>
      <c r="V43" s="131">
        <f t="shared" si="25"/>
        <v>0.82</v>
      </c>
      <c r="W43" s="131">
        <f t="shared" si="25"/>
        <v>0</v>
      </c>
      <c r="X43" s="131">
        <f t="shared" si="25"/>
        <v>0</v>
      </c>
      <c r="Y43" s="131">
        <f t="shared" si="25"/>
        <v>0</v>
      </c>
      <c r="Z43" s="131">
        <f t="shared" si="25"/>
        <v>0.82</v>
      </c>
      <c r="AA43" s="131">
        <f t="shared" si="25"/>
        <v>0</v>
      </c>
      <c r="AB43" s="131">
        <f t="shared" si="25"/>
        <v>0</v>
      </c>
      <c r="AC43" s="131">
        <f t="shared" si="25"/>
        <v>0</v>
      </c>
      <c r="AD43" s="131">
        <f t="shared" si="25"/>
        <v>0</v>
      </c>
      <c r="AE43" s="131">
        <f t="shared" si="25"/>
        <v>0</v>
      </c>
      <c r="AF43" s="131">
        <f t="shared" si="25"/>
        <v>0.82</v>
      </c>
      <c r="AG43" s="131">
        <f t="shared" si="25"/>
        <v>0</v>
      </c>
      <c r="AH43" s="131">
        <f t="shared" ref="AH43:AK43" si="26">+AH39+AH41</f>
        <v>0</v>
      </c>
      <c r="AI43" s="131">
        <f t="shared" si="26"/>
        <v>0</v>
      </c>
      <c r="AJ43" s="131">
        <f t="shared" si="26"/>
        <v>0</v>
      </c>
      <c r="AK43" s="131">
        <f t="shared" si="26"/>
        <v>0.82</v>
      </c>
      <c r="AL43" s="131">
        <f>+AL39+AL41</f>
        <v>0.82</v>
      </c>
      <c r="AM43" s="131">
        <f>+AM39+AM41</f>
        <v>0.82</v>
      </c>
      <c r="AN43" s="128"/>
      <c r="AO43" s="115">
        <f t="shared" ref="AO43" si="27">AM43/V43</f>
        <v>1</v>
      </c>
      <c r="AP43" s="116">
        <f>9/16</f>
        <v>0.5625</v>
      </c>
      <c r="AQ43" s="365"/>
      <c r="AR43" s="365"/>
      <c r="AS43" s="375"/>
      <c r="AT43" s="365"/>
      <c r="AU43" s="378"/>
    </row>
    <row r="44" spans="1:51" s="5" customFormat="1" ht="29.25" customHeight="1" thickBot="1" x14ac:dyDescent="0.3">
      <c r="A44" s="344"/>
      <c r="B44" s="347"/>
      <c r="C44" s="373"/>
      <c r="D44" s="363"/>
      <c r="E44" s="369"/>
      <c r="F44" s="372"/>
      <c r="G44" s="200" t="s">
        <v>14</v>
      </c>
      <c r="H44" s="143">
        <f>+H40+H42</f>
        <v>2732415647</v>
      </c>
      <c r="I44" s="143">
        <f>+I40+I42</f>
        <v>381526164</v>
      </c>
      <c r="J44" s="143">
        <f t="shared" si="24"/>
        <v>351561042</v>
      </c>
      <c r="K44" s="143">
        <f t="shared" si="24"/>
        <v>381561042</v>
      </c>
      <c r="L44" s="132">
        <f t="shared" si="24"/>
        <v>381526164</v>
      </c>
      <c r="M44" s="132">
        <f>+M40+M42</f>
        <v>577841272</v>
      </c>
      <c r="N44" s="143">
        <v>612892918</v>
      </c>
      <c r="O44" s="143">
        <v>599152272</v>
      </c>
      <c r="P44" s="143">
        <v>599152272</v>
      </c>
      <c r="Q44" s="143">
        <v>599152272</v>
      </c>
      <c r="R44" s="143">
        <f t="shared" si="25"/>
        <v>577841272</v>
      </c>
      <c r="S44" s="143">
        <f t="shared" si="25"/>
        <v>545917700</v>
      </c>
      <c r="T44" s="143">
        <f t="shared" si="25"/>
        <v>547917700</v>
      </c>
      <c r="U44" s="143">
        <f t="shared" si="25"/>
        <v>548741200</v>
      </c>
      <c r="V44" s="143">
        <f t="shared" si="25"/>
        <v>548525833</v>
      </c>
      <c r="W44" s="143"/>
      <c r="X44" s="143"/>
      <c r="Y44" s="143"/>
      <c r="Z44" s="143">
        <f>+Z40+Z42</f>
        <v>593000000</v>
      </c>
      <c r="AA44" s="143"/>
      <c r="AB44" s="143"/>
      <c r="AC44" s="143"/>
      <c r="AD44" s="143"/>
      <c r="AE44" s="143"/>
      <c r="AF44" s="143">
        <f>+AF40+AF42</f>
        <v>611000000</v>
      </c>
      <c r="AG44" s="143"/>
      <c r="AH44" s="143"/>
      <c r="AI44" s="143"/>
      <c r="AJ44" s="143"/>
      <c r="AK44" s="143">
        <f>+AK40+AK42</f>
        <v>528534700</v>
      </c>
      <c r="AL44" s="143">
        <f>+AL40+AL42</f>
        <v>535603833</v>
      </c>
      <c r="AM44" s="143">
        <f>+AM40+AM42</f>
        <v>548525833</v>
      </c>
      <c r="AN44" s="132"/>
      <c r="AO44" s="226">
        <f t="shared" ref="AO44" si="28">+AM44/U44</f>
        <v>0.99960752536897179</v>
      </c>
      <c r="AP44" s="217">
        <f>(L44+R44+AM44)/H44</f>
        <v>0.55185354785080398</v>
      </c>
      <c r="AQ44" s="366"/>
      <c r="AR44" s="366"/>
      <c r="AS44" s="376"/>
      <c r="AT44" s="366"/>
      <c r="AU44" s="379"/>
    </row>
    <row r="45" spans="1:51" ht="29.25" customHeight="1" x14ac:dyDescent="0.25">
      <c r="A45" s="381" t="s">
        <v>15</v>
      </c>
      <c r="B45" s="382"/>
      <c r="C45" s="382"/>
      <c r="D45" s="382"/>
      <c r="E45" s="382"/>
      <c r="F45" s="383"/>
      <c r="G45" s="112" t="s">
        <v>10</v>
      </c>
      <c r="H45" s="181">
        <f>+H10+H16+H22+H28+H34+H40</f>
        <v>14287714062</v>
      </c>
      <c r="I45" s="181">
        <f t="shared" ref="I45" si="29">+I10+I16+I22+I28+I34+I40</f>
        <v>2226083019</v>
      </c>
      <c r="J45" s="181">
        <f>+J10+J16+J22+J28+J34+J40</f>
        <v>1682062738</v>
      </c>
      <c r="K45" s="181">
        <f>+K10+K16+K22+K28+K34+K40</f>
        <v>2358891062</v>
      </c>
      <c r="L45" s="181">
        <f>+L10+L16+L22+L28+L34+L40</f>
        <v>2086658764</v>
      </c>
      <c r="M45" s="181">
        <f t="shared" ref="M45" si="30">+M10+M16+M22+M28+M34+M40</f>
        <v>2267929500</v>
      </c>
      <c r="N45" s="181">
        <f>+N10+N16+N22+N28+N34+N40</f>
        <v>2289823000</v>
      </c>
      <c r="O45" s="181">
        <f t="shared" ref="O45:AJ45" si="31">+O10+O16+O22+O28+O34+O40</f>
        <v>2289823000</v>
      </c>
      <c r="P45" s="181">
        <f t="shared" si="31"/>
        <v>2289823000</v>
      </c>
      <c r="Q45" s="181">
        <f>+Q10+Q16+Q22+Q28+Q34+Q40</f>
        <v>2288455160</v>
      </c>
      <c r="R45" s="181">
        <f>+R10+R16+R22+R28+R34+R40</f>
        <v>2076203613</v>
      </c>
      <c r="S45" s="181">
        <f t="shared" si="31"/>
        <v>3517000000</v>
      </c>
      <c r="T45" s="181">
        <f t="shared" si="31"/>
        <v>3519000000</v>
      </c>
      <c r="U45" s="181">
        <f>+U10+U16+U22+U28+U34+U40</f>
        <v>2232000000</v>
      </c>
      <c r="V45" s="181">
        <f>+V10+V16+V22+V28+V34+V40</f>
        <v>4230632160</v>
      </c>
      <c r="W45" s="181">
        <f t="shared" si="31"/>
        <v>0</v>
      </c>
      <c r="X45" s="181">
        <f t="shared" si="31"/>
        <v>0</v>
      </c>
      <c r="Y45" s="181">
        <f t="shared" si="31"/>
        <v>0</v>
      </c>
      <c r="Z45" s="181">
        <f t="shared" si="31"/>
        <v>2199000000</v>
      </c>
      <c r="AA45" s="181">
        <f t="shared" si="31"/>
        <v>0</v>
      </c>
      <c r="AB45" s="181">
        <f t="shared" si="31"/>
        <v>0</v>
      </c>
      <c r="AC45" s="181">
        <f t="shared" si="31"/>
        <v>0</v>
      </c>
      <c r="AD45" s="181">
        <f t="shared" si="31"/>
        <v>0</v>
      </c>
      <c r="AE45" s="181">
        <f t="shared" si="31"/>
        <v>0</v>
      </c>
      <c r="AF45" s="181">
        <f t="shared" si="31"/>
        <v>1921000000</v>
      </c>
      <c r="AG45" s="181">
        <f t="shared" si="31"/>
        <v>0</v>
      </c>
      <c r="AH45" s="181">
        <f t="shared" si="31"/>
        <v>0</v>
      </c>
      <c r="AI45" s="181">
        <f t="shared" si="31"/>
        <v>0</v>
      </c>
      <c r="AJ45" s="181">
        <f t="shared" si="31"/>
        <v>0</v>
      </c>
      <c r="AK45" s="181">
        <f>+AK10+AK16+AK22+AK28+AK34+AK40</f>
        <v>1199541500</v>
      </c>
      <c r="AL45" s="181">
        <f>+AL10+AL16+AL22+AL28+AL34+AL40</f>
        <v>1229519885</v>
      </c>
      <c r="AM45" s="181">
        <f>+AM10+AM16+AM22+AM28+AM34+AM40</f>
        <v>1249863885</v>
      </c>
      <c r="AN45" s="181"/>
      <c r="AO45" s="208">
        <f>AM45/V45</f>
        <v>0.29543194438346065</v>
      </c>
      <c r="AP45" s="45"/>
      <c r="AQ45" s="46"/>
      <c r="AR45" s="46"/>
      <c r="AS45" s="46"/>
      <c r="AT45" s="46"/>
      <c r="AU45" s="49"/>
    </row>
    <row r="46" spans="1:51" ht="29.25" customHeight="1" x14ac:dyDescent="0.25">
      <c r="A46" s="381"/>
      <c r="B46" s="382"/>
      <c r="C46" s="382"/>
      <c r="D46" s="382"/>
      <c r="E46" s="382"/>
      <c r="F46" s="383"/>
      <c r="G46" s="44" t="s">
        <v>12</v>
      </c>
      <c r="H46" s="180">
        <f t="shared" ref="H46:R46" si="32">+H12+H18+H24+H30+H36+H42</f>
        <v>1910292414</v>
      </c>
      <c r="I46" s="181">
        <f t="shared" si="32"/>
        <v>0</v>
      </c>
      <c r="J46" s="180">
        <f t="shared" si="32"/>
        <v>0</v>
      </c>
      <c r="K46" s="180">
        <f t="shared" si="32"/>
        <v>0</v>
      </c>
      <c r="L46" s="180">
        <f t="shared" si="32"/>
        <v>0</v>
      </c>
      <c r="M46" s="181">
        <f t="shared" si="32"/>
        <v>1418349969</v>
      </c>
      <c r="N46" s="180">
        <f t="shared" si="32"/>
        <v>1418349969</v>
      </c>
      <c r="O46" s="180">
        <f t="shared" si="32"/>
        <v>1418349969</v>
      </c>
      <c r="P46" s="180">
        <f t="shared" si="32"/>
        <v>1418349969</v>
      </c>
      <c r="Q46" s="180">
        <f t="shared" si="32"/>
        <v>1418349969</v>
      </c>
      <c r="R46" s="180">
        <f t="shared" si="32"/>
        <v>1300400493</v>
      </c>
      <c r="S46" s="180">
        <f t="shared" ref="S46:AJ46" si="33">+S12+S18+S24+S30+S36+S42</f>
        <v>801402315</v>
      </c>
      <c r="T46" s="180">
        <f>+T12+T18+T24+T30+T36+T42</f>
        <v>772462148</v>
      </c>
      <c r="U46" s="180">
        <f>+U12+U18+U24+U30+U36+U42</f>
        <v>772462148</v>
      </c>
      <c r="V46" s="180">
        <f t="shared" si="33"/>
        <v>763100014</v>
      </c>
      <c r="W46" s="180">
        <f t="shared" si="33"/>
        <v>0</v>
      </c>
      <c r="X46" s="180">
        <f t="shared" si="33"/>
        <v>0</v>
      </c>
      <c r="Y46" s="180">
        <f t="shared" si="33"/>
        <v>973165848</v>
      </c>
      <c r="Z46" s="180">
        <f t="shared" si="33"/>
        <v>0</v>
      </c>
      <c r="AA46" s="180">
        <f t="shared" si="33"/>
        <v>973165848</v>
      </c>
      <c r="AB46" s="180">
        <f t="shared" si="33"/>
        <v>973165848</v>
      </c>
      <c r="AC46" s="180">
        <f t="shared" si="33"/>
        <v>973165848</v>
      </c>
      <c r="AD46" s="180">
        <f t="shared" si="33"/>
        <v>973165848</v>
      </c>
      <c r="AE46" s="180">
        <f t="shared" si="33"/>
        <v>973165848</v>
      </c>
      <c r="AF46" s="180">
        <f t="shared" si="33"/>
        <v>0</v>
      </c>
      <c r="AG46" s="180">
        <f t="shared" si="33"/>
        <v>973165848</v>
      </c>
      <c r="AH46" s="180">
        <f t="shared" si="33"/>
        <v>973165848</v>
      </c>
      <c r="AI46" s="180">
        <f t="shared" si="33"/>
        <v>973165848</v>
      </c>
      <c r="AJ46" s="180">
        <f t="shared" si="33"/>
        <v>973165848</v>
      </c>
      <c r="AK46" s="180">
        <f>+AK12+AK18+AK24+AK30+AK36+AK42</f>
        <v>160465625</v>
      </c>
      <c r="AL46" s="180">
        <f>+AL12+AL18+AL24+AL30+AL36+AL42</f>
        <v>389716531</v>
      </c>
      <c r="AM46" s="180">
        <f>+AM12+AM18+AM24+AM30+AM36+AM42</f>
        <v>609891921</v>
      </c>
      <c r="AN46" s="180"/>
      <c r="AO46" s="208">
        <f>AM46/V46</f>
        <v>0.79922934059859685</v>
      </c>
      <c r="AP46" s="45"/>
      <c r="AQ46" s="46"/>
      <c r="AR46" s="46"/>
      <c r="AS46" s="46"/>
      <c r="AT46" s="46"/>
      <c r="AU46" s="49"/>
    </row>
    <row r="47" spans="1:51" ht="29.25" customHeight="1" thickBot="1" x14ac:dyDescent="0.3">
      <c r="A47" s="384"/>
      <c r="B47" s="385"/>
      <c r="C47" s="385"/>
      <c r="D47" s="385"/>
      <c r="E47" s="385"/>
      <c r="F47" s="386"/>
      <c r="G47" s="113" t="s">
        <v>15</v>
      </c>
      <c r="H47" s="209">
        <f t="shared" ref="H47:R47" si="34">+H45+H46</f>
        <v>16198006476</v>
      </c>
      <c r="I47" s="209">
        <f t="shared" si="34"/>
        <v>2226083019</v>
      </c>
      <c r="J47" s="209">
        <f t="shared" si="34"/>
        <v>1682062738</v>
      </c>
      <c r="K47" s="209">
        <f t="shared" si="34"/>
        <v>2358891062</v>
      </c>
      <c r="L47" s="209">
        <f t="shared" si="34"/>
        <v>2086658764</v>
      </c>
      <c r="M47" s="209">
        <f t="shared" si="34"/>
        <v>3686279469</v>
      </c>
      <c r="N47" s="209">
        <f t="shared" si="34"/>
        <v>3708172969</v>
      </c>
      <c r="O47" s="209">
        <f t="shared" si="34"/>
        <v>3708172969</v>
      </c>
      <c r="P47" s="209">
        <f t="shared" si="34"/>
        <v>3708172969</v>
      </c>
      <c r="Q47" s="209">
        <f t="shared" si="34"/>
        <v>3706805129</v>
      </c>
      <c r="R47" s="209">
        <f t="shared" si="34"/>
        <v>3376604106</v>
      </c>
      <c r="S47" s="209">
        <f t="shared" ref="S47:AK47" si="35">+S45+S46</f>
        <v>4318402315</v>
      </c>
      <c r="T47" s="209">
        <f t="shared" si="35"/>
        <v>4291462148</v>
      </c>
      <c r="U47" s="209">
        <f>+U45+U46</f>
        <v>3004462148</v>
      </c>
      <c r="V47" s="209">
        <f t="shared" si="35"/>
        <v>4993732174</v>
      </c>
      <c r="W47" s="209">
        <f t="shared" si="35"/>
        <v>0</v>
      </c>
      <c r="X47" s="209">
        <f t="shared" si="35"/>
        <v>0</v>
      </c>
      <c r="Y47" s="209">
        <f t="shared" si="35"/>
        <v>973165848</v>
      </c>
      <c r="Z47" s="209">
        <f t="shared" si="35"/>
        <v>2199000000</v>
      </c>
      <c r="AA47" s="209">
        <f t="shared" si="35"/>
        <v>973165848</v>
      </c>
      <c r="AB47" s="209">
        <f t="shared" si="35"/>
        <v>973165848</v>
      </c>
      <c r="AC47" s="209">
        <f t="shared" si="35"/>
        <v>973165848</v>
      </c>
      <c r="AD47" s="209">
        <f t="shared" si="35"/>
        <v>973165848</v>
      </c>
      <c r="AE47" s="209">
        <f t="shared" si="35"/>
        <v>973165848</v>
      </c>
      <c r="AF47" s="209">
        <f t="shared" si="35"/>
        <v>1921000000</v>
      </c>
      <c r="AG47" s="209">
        <f t="shared" si="35"/>
        <v>973165848</v>
      </c>
      <c r="AH47" s="209">
        <f t="shared" si="35"/>
        <v>973165848</v>
      </c>
      <c r="AI47" s="209">
        <f t="shared" si="35"/>
        <v>973165848</v>
      </c>
      <c r="AJ47" s="209">
        <f t="shared" si="35"/>
        <v>973165848</v>
      </c>
      <c r="AK47" s="209">
        <f t="shared" si="35"/>
        <v>1360007125</v>
      </c>
      <c r="AL47" s="209">
        <f>+AL45+AL46</f>
        <v>1619236416</v>
      </c>
      <c r="AM47" s="209">
        <f>+AM45+AM46</f>
        <v>1859755806</v>
      </c>
      <c r="AN47" s="146"/>
      <c r="AO47" s="50"/>
      <c r="AP47" s="50"/>
      <c r="AQ47" s="51"/>
      <c r="AR47" s="51"/>
      <c r="AS47" s="51"/>
      <c r="AT47" s="51"/>
      <c r="AU47" s="125"/>
      <c r="AV47" s="6"/>
      <c r="AW47" s="6"/>
      <c r="AX47" s="6"/>
      <c r="AY47" s="6"/>
    </row>
    <row r="48" spans="1:51" ht="29.25" customHeight="1" x14ac:dyDescent="0.25">
      <c r="A48" s="380" t="s">
        <v>167</v>
      </c>
      <c r="B48" s="380"/>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row>
  </sheetData>
  <mergeCells count="83">
    <mergeCell ref="AT33:AT38"/>
    <mergeCell ref="AU33:AU38"/>
    <mergeCell ref="AT27:AT32"/>
    <mergeCell ref="AU27:AU32"/>
    <mergeCell ref="AQ21:AQ26"/>
    <mergeCell ref="AR21:AR26"/>
    <mergeCell ref="AS21:AS26"/>
    <mergeCell ref="AU21:AU26"/>
    <mergeCell ref="AT21:AT26"/>
    <mergeCell ref="A1:E4"/>
    <mergeCell ref="AK7:AN7"/>
    <mergeCell ref="F3:P3"/>
    <mergeCell ref="F4:P4"/>
    <mergeCell ref="Q3:AU3"/>
    <mergeCell ref="Q4:AU4"/>
    <mergeCell ref="F1:AU1"/>
    <mergeCell ref="F2:AU2"/>
    <mergeCell ref="F6:F8"/>
    <mergeCell ref="AK6:AN6"/>
    <mergeCell ref="AO6:AO8"/>
    <mergeCell ref="AR6:AR8"/>
    <mergeCell ref="A6:A8"/>
    <mergeCell ref="AS6:AS8"/>
    <mergeCell ref="AT6:AT8"/>
    <mergeCell ref="AU6:AU8"/>
    <mergeCell ref="AQ6:AQ8"/>
    <mergeCell ref="G6:G8"/>
    <mergeCell ref="H6:H8"/>
    <mergeCell ref="AP6:AP8"/>
    <mergeCell ref="B6:D7"/>
    <mergeCell ref="E6:E8"/>
    <mergeCell ref="AF7:AJ7"/>
    <mergeCell ref="I7:L7"/>
    <mergeCell ref="I6:AJ6"/>
    <mergeCell ref="M7:R7"/>
    <mergeCell ref="S7:X7"/>
    <mergeCell ref="Y7:AD7"/>
    <mergeCell ref="AU9:AU14"/>
    <mergeCell ref="AR9:AR14"/>
    <mergeCell ref="A48:AU48"/>
    <mergeCell ref="AT39:AT44"/>
    <mergeCell ref="AU39:AU44"/>
    <mergeCell ref="B39:B44"/>
    <mergeCell ref="C39:C44"/>
    <mergeCell ref="D39:D44"/>
    <mergeCell ref="AT15:AT20"/>
    <mergeCell ref="AU15:AU20"/>
    <mergeCell ref="AS9:AS14"/>
    <mergeCell ref="AT9:AT14"/>
    <mergeCell ref="A45:F47"/>
    <mergeCell ref="B15:B20"/>
    <mergeCell ref="AQ27:AQ32"/>
    <mergeCell ref="AR27:AR32"/>
    <mergeCell ref="AS39:AS44"/>
    <mergeCell ref="AQ39:AQ44"/>
    <mergeCell ref="D21:D26"/>
    <mergeCell ref="D27:D32"/>
    <mergeCell ref="D33:D38"/>
    <mergeCell ref="AS27:AS32"/>
    <mergeCell ref="AQ33:AQ38"/>
    <mergeCell ref="AR33:AR38"/>
    <mergeCell ref="AS33:AS38"/>
    <mergeCell ref="AS15:AS20"/>
    <mergeCell ref="D15:D20"/>
    <mergeCell ref="C15:C20"/>
    <mergeCell ref="AR15:AR20"/>
    <mergeCell ref="A9:A26"/>
    <mergeCell ref="B9:B14"/>
    <mergeCell ref="C9:C14"/>
    <mergeCell ref="D9:D14"/>
    <mergeCell ref="AQ9:AQ14"/>
    <mergeCell ref="E9:E44"/>
    <mergeCell ref="F9:F44"/>
    <mergeCell ref="AQ15:AQ20"/>
    <mergeCell ref="C21:C26"/>
    <mergeCell ref="C27:C32"/>
    <mergeCell ref="C33:C38"/>
    <mergeCell ref="AR39:AR44"/>
    <mergeCell ref="A27:A32"/>
    <mergeCell ref="A33:A44"/>
    <mergeCell ref="B21:B26"/>
    <mergeCell ref="B27:B32"/>
    <mergeCell ref="B33:B38"/>
  </mergeCells>
  <printOptions horizontalCentered="1" verticalCentered="1"/>
  <pageMargins left="0.23622047244094491" right="0.23622047244094491" top="0.74803149606299213" bottom="0.94488188976377963" header="0.31496062992125984" footer="0.31496062992125984"/>
  <pageSetup scale="55"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41"/>
  <sheetViews>
    <sheetView zoomScale="80" zoomScaleNormal="80" zoomScaleSheetLayoutView="80" workbookViewId="0">
      <selection activeCell="V66" sqref="V66:V67"/>
    </sheetView>
  </sheetViews>
  <sheetFormatPr baseColWidth="10" defaultRowHeight="12.75" x14ac:dyDescent="0.25"/>
  <cols>
    <col min="1" max="1" width="8.85546875" style="9" customWidth="1"/>
    <col min="2" max="2" width="11.5703125" style="9" customWidth="1"/>
    <col min="3" max="3" width="18.28515625" style="26" customWidth="1"/>
    <col min="4" max="4" width="5.5703125" style="9" customWidth="1"/>
    <col min="5" max="5" width="4.85546875" style="9" customWidth="1"/>
    <col min="6" max="6" width="7.85546875" style="9" customWidth="1"/>
    <col min="7" max="7" width="7.42578125" style="9" customWidth="1"/>
    <col min="8" max="8" width="6.7109375" style="9" customWidth="1"/>
    <col min="9" max="12" width="7" style="9" customWidth="1"/>
    <col min="13" max="13" width="7.140625" style="9" customWidth="1"/>
    <col min="14" max="14" width="7.140625" style="10" customWidth="1"/>
    <col min="15" max="15" width="8.42578125" style="10" customWidth="1"/>
    <col min="16" max="16" width="9.28515625" style="10" customWidth="1"/>
    <col min="17" max="17" width="10" style="10" customWidth="1"/>
    <col min="18" max="18" width="11.140625" style="10" customWidth="1"/>
    <col min="19" max="19" width="10.42578125" style="10" customWidth="1"/>
    <col min="20" max="20" width="8" style="10" customWidth="1"/>
    <col min="21" max="21" width="8.7109375" style="10" customWidth="1"/>
    <col min="22" max="22" width="47.140625" style="14" customWidth="1"/>
    <col min="23" max="23" width="15.7109375" style="174" customWidth="1"/>
    <col min="24" max="24" width="17.140625" style="14" customWidth="1"/>
    <col min="25" max="60" width="11.42578125" style="14"/>
    <col min="61" max="16384" width="11.42578125" style="9"/>
  </cols>
  <sheetData>
    <row r="1" spans="1:24" s="11" customFormat="1" ht="33" customHeight="1" x14ac:dyDescent="0.25">
      <c r="A1" s="473"/>
      <c r="B1" s="474"/>
      <c r="C1" s="479" t="s">
        <v>0</v>
      </c>
      <c r="D1" s="479"/>
      <c r="E1" s="479"/>
      <c r="F1" s="479"/>
      <c r="G1" s="479"/>
      <c r="H1" s="479"/>
      <c r="I1" s="479"/>
      <c r="J1" s="479"/>
      <c r="K1" s="479"/>
      <c r="L1" s="479"/>
      <c r="M1" s="479"/>
      <c r="N1" s="479"/>
      <c r="O1" s="479"/>
      <c r="P1" s="479"/>
      <c r="Q1" s="479"/>
      <c r="R1" s="479"/>
      <c r="S1" s="479"/>
      <c r="T1" s="479"/>
      <c r="U1" s="479"/>
      <c r="V1" s="480"/>
      <c r="W1" s="172"/>
    </row>
    <row r="2" spans="1:24" s="11" customFormat="1" ht="30" customHeight="1" x14ac:dyDescent="0.25">
      <c r="A2" s="475"/>
      <c r="B2" s="476"/>
      <c r="C2" s="481" t="s">
        <v>82</v>
      </c>
      <c r="D2" s="481"/>
      <c r="E2" s="481"/>
      <c r="F2" s="481"/>
      <c r="G2" s="481"/>
      <c r="H2" s="481"/>
      <c r="I2" s="481"/>
      <c r="J2" s="481"/>
      <c r="K2" s="481"/>
      <c r="L2" s="481"/>
      <c r="M2" s="481"/>
      <c r="N2" s="481"/>
      <c r="O2" s="481"/>
      <c r="P2" s="481"/>
      <c r="Q2" s="481"/>
      <c r="R2" s="481"/>
      <c r="S2" s="481"/>
      <c r="T2" s="481"/>
      <c r="U2" s="481"/>
      <c r="V2" s="482"/>
      <c r="W2" s="172"/>
    </row>
    <row r="3" spans="1:24" s="11" customFormat="1" ht="27.75" customHeight="1" x14ac:dyDescent="0.25">
      <c r="A3" s="475"/>
      <c r="B3" s="476"/>
      <c r="C3" s="31" t="s">
        <v>1</v>
      </c>
      <c r="D3" s="483" t="s">
        <v>85</v>
      </c>
      <c r="E3" s="483"/>
      <c r="F3" s="483"/>
      <c r="G3" s="483"/>
      <c r="H3" s="483"/>
      <c r="I3" s="483"/>
      <c r="J3" s="483"/>
      <c r="K3" s="483"/>
      <c r="L3" s="483"/>
      <c r="M3" s="483"/>
      <c r="N3" s="483"/>
      <c r="O3" s="483"/>
      <c r="P3" s="483"/>
      <c r="Q3" s="483"/>
      <c r="R3" s="483"/>
      <c r="S3" s="483"/>
      <c r="T3" s="483"/>
      <c r="U3" s="483"/>
      <c r="V3" s="484"/>
      <c r="W3" s="172"/>
    </row>
    <row r="4" spans="1:24" s="11" customFormat="1" ht="33" customHeight="1" thickBot="1" x14ac:dyDescent="0.3">
      <c r="A4" s="477"/>
      <c r="B4" s="478"/>
      <c r="C4" s="52" t="s">
        <v>16</v>
      </c>
      <c r="D4" s="485" t="s">
        <v>86</v>
      </c>
      <c r="E4" s="485"/>
      <c r="F4" s="485"/>
      <c r="G4" s="485"/>
      <c r="H4" s="485"/>
      <c r="I4" s="485"/>
      <c r="J4" s="485"/>
      <c r="K4" s="485"/>
      <c r="L4" s="485"/>
      <c r="M4" s="485"/>
      <c r="N4" s="485"/>
      <c r="O4" s="485"/>
      <c r="P4" s="485"/>
      <c r="Q4" s="485"/>
      <c r="R4" s="485"/>
      <c r="S4" s="485"/>
      <c r="T4" s="485"/>
      <c r="U4" s="485"/>
      <c r="V4" s="486"/>
      <c r="W4" s="172"/>
    </row>
    <row r="5" spans="1:24" s="11" customFormat="1" ht="13.5" thickBot="1" x14ac:dyDescent="0.3">
      <c r="A5" s="12"/>
      <c r="B5" s="9"/>
      <c r="C5" s="23"/>
      <c r="D5" s="9"/>
      <c r="E5" s="9"/>
      <c r="F5" s="9"/>
      <c r="G5" s="9"/>
      <c r="H5" s="9"/>
      <c r="I5" s="9"/>
      <c r="J5" s="9"/>
      <c r="K5" s="9"/>
      <c r="L5" s="9"/>
      <c r="M5" s="9"/>
      <c r="N5" s="10"/>
      <c r="O5" s="10"/>
      <c r="P5" s="10"/>
      <c r="Q5" s="10"/>
      <c r="R5" s="10"/>
      <c r="S5" s="10"/>
      <c r="T5" s="10"/>
      <c r="U5" s="10"/>
      <c r="W5" s="172"/>
    </row>
    <row r="6" spans="1:24" s="13" customFormat="1" ht="42.75" customHeight="1" x14ac:dyDescent="0.25">
      <c r="A6" s="487" t="s">
        <v>34</v>
      </c>
      <c r="B6" s="489" t="s">
        <v>35</v>
      </c>
      <c r="C6" s="491" t="s">
        <v>36</v>
      </c>
      <c r="D6" s="493" t="s">
        <v>37</v>
      </c>
      <c r="E6" s="494"/>
      <c r="F6" s="489" t="s">
        <v>172</v>
      </c>
      <c r="G6" s="489"/>
      <c r="H6" s="489"/>
      <c r="I6" s="489"/>
      <c r="J6" s="489"/>
      <c r="K6" s="489"/>
      <c r="L6" s="489"/>
      <c r="M6" s="489"/>
      <c r="N6" s="489"/>
      <c r="O6" s="489"/>
      <c r="P6" s="489"/>
      <c r="Q6" s="489"/>
      <c r="R6" s="489"/>
      <c r="S6" s="489"/>
      <c r="T6" s="489" t="s">
        <v>41</v>
      </c>
      <c r="U6" s="489"/>
      <c r="V6" s="495" t="s">
        <v>175</v>
      </c>
      <c r="W6" s="173"/>
    </row>
    <row r="7" spans="1:24" s="13" customFormat="1" ht="48.75" customHeight="1" thickBot="1" x14ac:dyDescent="0.3">
      <c r="A7" s="488"/>
      <c r="B7" s="490"/>
      <c r="C7" s="492"/>
      <c r="D7" s="59" t="s">
        <v>38</v>
      </c>
      <c r="E7" s="59" t="s">
        <v>39</v>
      </c>
      <c r="F7" s="59" t="s">
        <v>40</v>
      </c>
      <c r="G7" s="60" t="s">
        <v>17</v>
      </c>
      <c r="H7" s="60" t="s">
        <v>18</v>
      </c>
      <c r="I7" s="60" t="s">
        <v>19</v>
      </c>
      <c r="J7" s="60" t="s">
        <v>20</v>
      </c>
      <c r="K7" s="60" t="s">
        <v>21</v>
      </c>
      <c r="L7" s="60" t="s">
        <v>22</v>
      </c>
      <c r="M7" s="60" t="s">
        <v>23</v>
      </c>
      <c r="N7" s="60" t="s">
        <v>24</v>
      </c>
      <c r="O7" s="60" t="s">
        <v>25</v>
      </c>
      <c r="P7" s="60" t="s">
        <v>26</v>
      </c>
      <c r="Q7" s="60" t="s">
        <v>27</v>
      </c>
      <c r="R7" s="60" t="s">
        <v>28</v>
      </c>
      <c r="S7" s="67" t="s">
        <v>29</v>
      </c>
      <c r="T7" s="67" t="s">
        <v>42</v>
      </c>
      <c r="U7" s="67" t="s">
        <v>43</v>
      </c>
      <c r="V7" s="496"/>
      <c r="W7" s="173"/>
    </row>
    <row r="8" spans="1:24" s="14" customFormat="1" ht="50.1" customHeight="1" x14ac:dyDescent="0.25">
      <c r="A8" s="418" t="s">
        <v>100</v>
      </c>
      <c r="B8" s="418" t="s">
        <v>88</v>
      </c>
      <c r="C8" s="426" t="s">
        <v>176</v>
      </c>
      <c r="D8" s="428" t="s">
        <v>101</v>
      </c>
      <c r="E8" s="428"/>
      <c r="F8" s="32" t="s">
        <v>30</v>
      </c>
      <c r="G8" s="118">
        <v>0</v>
      </c>
      <c r="H8" s="118">
        <v>0</v>
      </c>
      <c r="I8" s="118">
        <v>0.2</v>
      </c>
      <c r="J8" s="118">
        <v>0.2</v>
      </c>
      <c r="K8" s="118">
        <v>0.2</v>
      </c>
      <c r="L8" s="118">
        <v>0.2</v>
      </c>
      <c r="M8" s="118">
        <v>0.2</v>
      </c>
      <c r="N8" s="118">
        <v>0</v>
      </c>
      <c r="O8" s="118">
        <v>0</v>
      </c>
      <c r="P8" s="118">
        <v>0</v>
      </c>
      <c r="Q8" s="118">
        <v>0</v>
      </c>
      <c r="R8" s="118">
        <v>0</v>
      </c>
      <c r="S8" s="119">
        <f t="shared" ref="S8:S37" si="0">SUM(G8:R8)</f>
        <v>1</v>
      </c>
      <c r="T8" s="422">
        <v>0.2</v>
      </c>
      <c r="U8" s="430">
        <v>0.02</v>
      </c>
      <c r="V8" s="437" t="s">
        <v>241</v>
      </c>
      <c r="W8" s="174"/>
    </row>
    <row r="9" spans="1:24" s="14" customFormat="1" ht="50.1" customHeight="1" thickBot="1" x14ac:dyDescent="0.3">
      <c r="A9" s="419"/>
      <c r="B9" s="419"/>
      <c r="C9" s="454"/>
      <c r="D9" s="441"/>
      <c r="E9" s="441"/>
      <c r="F9" s="33" t="s">
        <v>31</v>
      </c>
      <c r="G9" s="229">
        <v>0</v>
      </c>
      <c r="H9" s="229">
        <v>0</v>
      </c>
      <c r="I9" s="229">
        <v>0.2</v>
      </c>
      <c r="J9" s="117">
        <v>0.2</v>
      </c>
      <c r="K9" s="117">
        <v>0.2</v>
      </c>
      <c r="L9" s="117">
        <v>0.2</v>
      </c>
      <c r="M9" s="229">
        <v>0</v>
      </c>
      <c r="N9" s="229">
        <v>0</v>
      </c>
      <c r="O9" s="229">
        <v>0</v>
      </c>
      <c r="P9" s="229">
        <v>0</v>
      </c>
      <c r="Q9" s="229">
        <v>0</v>
      </c>
      <c r="R9" s="229">
        <v>0</v>
      </c>
      <c r="S9" s="62">
        <f>SUM(G9:R9)</f>
        <v>0.8</v>
      </c>
      <c r="T9" s="423"/>
      <c r="U9" s="431"/>
      <c r="V9" s="417"/>
      <c r="W9" s="174"/>
    </row>
    <row r="10" spans="1:24" s="14" customFormat="1" ht="50.1" customHeight="1" x14ac:dyDescent="0.25">
      <c r="A10" s="419"/>
      <c r="B10" s="420"/>
      <c r="C10" s="426" t="s">
        <v>177</v>
      </c>
      <c r="D10" s="428" t="s">
        <v>101</v>
      </c>
      <c r="E10" s="428"/>
      <c r="F10" s="32" t="s">
        <v>30</v>
      </c>
      <c r="G10" s="118">
        <v>0</v>
      </c>
      <c r="H10" s="118">
        <v>0</v>
      </c>
      <c r="I10" s="118">
        <v>0</v>
      </c>
      <c r="J10" s="118">
        <v>0</v>
      </c>
      <c r="K10" s="118">
        <v>0.15</v>
      </c>
      <c r="L10" s="118">
        <v>0.15</v>
      </c>
      <c r="M10" s="118">
        <v>0.2</v>
      </c>
      <c r="N10" s="118">
        <v>0.3</v>
      </c>
      <c r="O10" s="230">
        <v>0.2</v>
      </c>
      <c r="P10" s="118">
        <v>0</v>
      </c>
      <c r="Q10" s="118">
        <v>0</v>
      </c>
      <c r="R10" s="118">
        <v>0</v>
      </c>
      <c r="S10" s="231">
        <f t="shared" si="0"/>
        <v>1</v>
      </c>
      <c r="T10" s="424"/>
      <c r="U10" s="436">
        <v>0.08</v>
      </c>
      <c r="V10" s="416" t="s">
        <v>251</v>
      </c>
      <c r="W10" s="448"/>
      <c r="X10" s="502"/>
    </row>
    <row r="11" spans="1:24" s="14" customFormat="1" ht="50.1" customHeight="1" thickBot="1" x14ac:dyDescent="0.3">
      <c r="A11" s="419"/>
      <c r="B11" s="420"/>
      <c r="C11" s="427"/>
      <c r="D11" s="429"/>
      <c r="E11" s="429"/>
      <c r="F11" s="61" t="s">
        <v>31</v>
      </c>
      <c r="G11" s="227">
        <v>0</v>
      </c>
      <c r="H11" s="227">
        <v>0</v>
      </c>
      <c r="I11" s="227">
        <v>0</v>
      </c>
      <c r="J11" s="227">
        <v>0</v>
      </c>
      <c r="K11" s="227">
        <v>0</v>
      </c>
      <c r="L11" s="227">
        <v>0</v>
      </c>
      <c r="M11" s="227">
        <v>0</v>
      </c>
      <c r="N11" s="227">
        <v>0</v>
      </c>
      <c r="O11" s="227">
        <v>0</v>
      </c>
      <c r="P11" s="227">
        <v>0</v>
      </c>
      <c r="Q11" s="227">
        <v>0</v>
      </c>
      <c r="R11" s="227">
        <v>0</v>
      </c>
      <c r="S11" s="121">
        <f t="shared" si="0"/>
        <v>0</v>
      </c>
      <c r="T11" s="424"/>
      <c r="U11" s="431"/>
      <c r="V11" s="417"/>
      <c r="W11" s="448"/>
      <c r="X11" s="502"/>
    </row>
    <row r="12" spans="1:24" s="14" customFormat="1" ht="50.1" customHeight="1" x14ac:dyDescent="0.25">
      <c r="A12" s="419"/>
      <c r="B12" s="419"/>
      <c r="C12" s="426" t="s">
        <v>178</v>
      </c>
      <c r="D12" s="428" t="s">
        <v>101</v>
      </c>
      <c r="E12" s="428"/>
      <c r="F12" s="32" t="s">
        <v>30</v>
      </c>
      <c r="G12" s="118">
        <v>0</v>
      </c>
      <c r="H12" s="118">
        <v>0.2</v>
      </c>
      <c r="I12" s="118">
        <v>0.3</v>
      </c>
      <c r="J12" s="118">
        <v>0.3</v>
      </c>
      <c r="K12" s="118">
        <v>0.2</v>
      </c>
      <c r="L12" s="118">
        <v>0</v>
      </c>
      <c r="M12" s="118">
        <v>0</v>
      </c>
      <c r="N12" s="118">
        <v>0</v>
      </c>
      <c r="O12" s="118">
        <v>0</v>
      </c>
      <c r="P12" s="118">
        <v>0</v>
      </c>
      <c r="Q12" s="118">
        <v>0</v>
      </c>
      <c r="R12" s="118">
        <v>0</v>
      </c>
      <c r="S12" s="119">
        <f t="shared" si="0"/>
        <v>1</v>
      </c>
      <c r="T12" s="423"/>
      <c r="U12" s="436">
        <v>0.04</v>
      </c>
      <c r="V12" s="416" t="s">
        <v>251</v>
      </c>
      <c r="W12" s="497"/>
    </row>
    <row r="13" spans="1:24" s="14" customFormat="1" ht="50.1" customHeight="1" thickBot="1" x14ac:dyDescent="0.3">
      <c r="A13" s="419"/>
      <c r="B13" s="419"/>
      <c r="C13" s="427"/>
      <c r="D13" s="429"/>
      <c r="E13" s="429"/>
      <c r="F13" s="61" t="s">
        <v>31</v>
      </c>
      <c r="G13" s="68">
        <v>0</v>
      </c>
      <c r="H13" s="68">
        <v>0</v>
      </c>
      <c r="I13" s="68">
        <v>0</v>
      </c>
      <c r="J13" s="68">
        <v>0</v>
      </c>
      <c r="K13" s="68">
        <v>0</v>
      </c>
      <c r="L13" s="68">
        <v>0</v>
      </c>
      <c r="M13" s="68">
        <v>0</v>
      </c>
      <c r="N13" s="68">
        <v>0</v>
      </c>
      <c r="O13" s="68">
        <v>0</v>
      </c>
      <c r="P13" s="68">
        <v>0</v>
      </c>
      <c r="Q13" s="68">
        <v>0</v>
      </c>
      <c r="R13" s="68">
        <v>0</v>
      </c>
      <c r="S13" s="121">
        <f t="shared" si="0"/>
        <v>0</v>
      </c>
      <c r="T13" s="423"/>
      <c r="U13" s="431"/>
      <c r="V13" s="417"/>
      <c r="W13" s="497"/>
    </row>
    <row r="14" spans="1:24" s="14" customFormat="1" ht="50.1" customHeight="1" x14ac:dyDescent="0.25">
      <c r="A14" s="419"/>
      <c r="B14" s="419"/>
      <c r="C14" s="410" t="s">
        <v>179</v>
      </c>
      <c r="D14" s="412" t="s">
        <v>101</v>
      </c>
      <c r="E14" s="412"/>
      <c r="F14" s="32" t="s">
        <v>30</v>
      </c>
      <c r="G14" s="118">
        <v>0</v>
      </c>
      <c r="H14" s="118">
        <v>0</v>
      </c>
      <c r="I14" s="118">
        <v>0</v>
      </c>
      <c r="J14" s="118">
        <v>0</v>
      </c>
      <c r="K14" s="118">
        <v>0</v>
      </c>
      <c r="L14" s="118">
        <v>0</v>
      </c>
      <c r="M14" s="118">
        <v>0</v>
      </c>
      <c r="N14" s="118">
        <v>0.2</v>
      </c>
      <c r="O14" s="118">
        <v>0.2</v>
      </c>
      <c r="P14" s="118">
        <v>0.2</v>
      </c>
      <c r="Q14" s="118">
        <v>0.2</v>
      </c>
      <c r="R14" s="118">
        <v>0.2</v>
      </c>
      <c r="S14" s="119">
        <f t="shared" si="0"/>
        <v>1</v>
      </c>
      <c r="T14" s="423"/>
      <c r="U14" s="414">
        <v>0.02</v>
      </c>
      <c r="V14" s="416" t="s">
        <v>251</v>
      </c>
      <c r="W14" s="174"/>
    </row>
    <row r="15" spans="1:24" s="14" customFormat="1" ht="50.1" customHeight="1" thickBot="1" x14ac:dyDescent="0.3">
      <c r="A15" s="419"/>
      <c r="B15" s="419"/>
      <c r="C15" s="411"/>
      <c r="D15" s="413"/>
      <c r="E15" s="413"/>
      <c r="F15" s="61" t="s">
        <v>31</v>
      </c>
      <c r="G15" s="68">
        <v>0</v>
      </c>
      <c r="H15" s="68">
        <v>0</v>
      </c>
      <c r="I15" s="68">
        <v>0</v>
      </c>
      <c r="J15" s="68">
        <v>0</v>
      </c>
      <c r="K15" s="68">
        <v>0</v>
      </c>
      <c r="L15" s="68">
        <v>0</v>
      </c>
      <c r="M15" s="68">
        <v>0</v>
      </c>
      <c r="N15" s="68">
        <v>0</v>
      </c>
      <c r="O15" s="68">
        <v>0</v>
      </c>
      <c r="P15" s="68">
        <v>0</v>
      </c>
      <c r="Q15" s="68">
        <v>0</v>
      </c>
      <c r="R15" s="68">
        <v>0</v>
      </c>
      <c r="S15" s="121">
        <f t="shared" si="0"/>
        <v>0</v>
      </c>
      <c r="T15" s="423"/>
      <c r="U15" s="415"/>
      <c r="V15" s="417"/>
      <c r="W15" s="174"/>
    </row>
    <row r="16" spans="1:24" s="14" customFormat="1" ht="50.1" customHeight="1" x14ac:dyDescent="0.25">
      <c r="A16" s="419"/>
      <c r="B16" s="419"/>
      <c r="C16" s="410" t="s">
        <v>257</v>
      </c>
      <c r="D16" s="412" t="s">
        <v>101</v>
      </c>
      <c r="E16" s="412"/>
      <c r="F16" s="32" t="s">
        <v>30</v>
      </c>
      <c r="G16" s="118">
        <v>0</v>
      </c>
      <c r="H16" s="118">
        <v>0</v>
      </c>
      <c r="I16" s="118">
        <v>0</v>
      </c>
      <c r="J16" s="118">
        <v>0</v>
      </c>
      <c r="K16" s="118">
        <v>0</v>
      </c>
      <c r="L16" s="118">
        <v>0</v>
      </c>
      <c r="M16" s="118">
        <v>0</v>
      </c>
      <c r="N16" s="118">
        <v>0</v>
      </c>
      <c r="O16" s="118">
        <v>0</v>
      </c>
      <c r="P16" s="232">
        <v>0.33300000000000002</v>
      </c>
      <c r="Q16" s="232">
        <v>0.33300000000000002</v>
      </c>
      <c r="R16" s="232">
        <v>0.33400000000000002</v>
      </c>
      <c r="S16" s="119">
        <f t="shared" ref="S16:S17" si="1">SUM(G16:R16)</f>
        <v>1</v>
      </c>
      <c r="T16" s="423"/>
      <c r="U16" s="414">
        <v>0.04</v>
      </c>
      <c r="V16" s="416" t="s">
        <v>255</v>
      </c>
      <c r="W16" s="174"/>
    </row>
    <row r="17" spans="1:23" s="14" customFormat="1" ht="50.1" customHeight="1" thickBot="1" x14ac:dyDescent="0.3">
      <c r="A17" s="419"/>
      <c r="B17" s="421"/>
      <c r="C17" s="411"/>
      <c r="D17" s="413"/>
      <c r="E17" s="413"/>
      <c r="F17" s="61" t="s">
        <v>31</v>
      </c>
      <c r="G17" s="68">
        <v>0</v>
      </c>
      <c r="H17" s="68">
        <v>0</v>
      </c>
      <c r="I17" s="68">
        <v>0</v>
      </c>
      <c r="J17" s="68">
        <v>0</v>
      </c>
      <c r="K17" s="68">
        <v>0</v>
      </c>
      <c r="L17" s="68">
        <v>0</v>
      </c>
      <c r="M17" s="68">
        <v>0</v>
      </c>
      <c r="N17" s="68">
        <v>0</v>
      </c>
      <c r="O17" s="68">
        <v>0</v>
      </c>
      <c r="P17" s="68">
        <v>0</v>
      </c>
      <c r="Q17" s="68">
        <v>0</v>
      </c>
      <c r="R17" s="68">
        <v>0</v>
      </c>
      <c r="S17" s="121">
        <f t="shared" si="1"/>
        <v>0</v>
      </c>
      <c r="T17" s="425"/>
      <c r="U17" s="415"/>
      <c r="V17" s="417"/>
      <c r="W17" s="174"/>
    </row>
    <row r="18" spans="1:23" s="14" customFormat="1" ht="50.1" customHeight="1" x14ac:dyDescent="0.25">
      <c r="A18" s="419"/>
      <c r="B18" s="498" t="s">
        <v>90</v>
      </c>
      <c r="C18" s="426" t="s">
        <v>180</v>
      </c>
      <c r="D18" s="428" t="s">
        <v>101</v>
      </c>
      <c r="E18" s="428"/>
      <c r="F18" s="32" t="s">
        <v>30</v>
      </c>
      <c r="G18" s="118">
        <v>0.06</v>
      </c>
      <c r="H18" s="118">
        <v>0.06</v>
      </c>
      <c r="I18" s="118">
        <v>0.06</v>
      </c>
      <c r="J18" s="118">
        <v>0.06</v>
      </c>
      <c r="K18" s="118">
        <v>0.06</v>
      </c>
      <c r="L18" s="118">
        <v>0.2</v>
      </c>
      <c r="M18" s="118">
        <v>0.06</v>
      </c>
      <c r="N18" s="118">
        <v>0.06</v>
      </c>
      <c r="O18" s="118">
        <v>0.06</v>
      </c>
      <c r="P18" s="118">
        <v>0.06</v>
      </c>
      <c r="Q18" s="118">
        <v>0.06</v>
      </c>
      <c r="R18" s="118">
        <v>0.2</v>
      </c>
      <c r="S18" s="119">
        <f t="shared" si="0"/>
        <v>1.0000000000000002</v>
      </c>
      <c r="T18" s="422">
        <v>0.05</v>
      </c>
      <c r="U18" s="430">
        <v>0.01</v>
      </c>
      <c r="V18" s="443" t="s">
        <v>217</v>
      </c>
      <c r="W18" s="174"/>
    </row>
    <row r="19" spans="1:23" s="14" customFormat="1" ht="50.1" customHeight="1" thickBot="1" x14ac:dyDescent="0.3">
      <c r="A19" s="419"/>
      <c r="B19" s="499"/>
      <c r="C19" s="427"/>
      <c r="D19" s="429"/>
      <c r="E19" s="429"/>
      <c r="F19" s="61" t="s">
        <v>31</v>
      </c>
      <c r="G19" s="120">
        <v>0.06</v>
      </c>
      <c r="H19" s="120">
        <v>0.06</v>
      </c>
      <c r="I19" s="120">
        <v>0.06</v>
      </c>
      <c r="J19" s="120">
        <v>0.06</v>
      </c>
      <c r="K19" s="120">
        <v>0.06</v>
      </c>
      <c r="L19" s="120">
        <v>0.2</v>
      </c>
      <c r="M19" s="120">
        <v>0.06</v>
      </c>
      <c r="N19" s="120">
        <v>0.06</v>
      </c>
      <c r="O19" s="120">
        <v>0.06</v>
      </c>
      <c r="P19" s="120">
        <v>0</v>
      </c>
      <c r="Q19" s="120">
        <v>0</v>
      </c>
      <c r="R19" s="120">
        <v>0</v>
      </c>
      <c r="S19" s="121">
        <f t="shared" si="0"/>
        <v>0.68000000000000016</v>
      </c>
      <c r="T19" s="423"/>
      <c r="U19" s="431"/>
      <c r="V19" s="444"/>
      <c r="W19" s="174"/>
    </row>
    <row r="20" spans="1:23" s="14" customFormat="1" ht="50.1" customHeight="1" x14ac:dyDescent="0.25">
      <c r="A20" s="419"/>
      <c r="B20" s="499"/>
      <c r="C20" s="426" t="s">
        <v>181</v>
      </c>
      <c r="D20" s="428" t="s">
        <v>101</v>
      </c>
      <c r="E20" s="428"/>
      <c r="F20" s="32" t="s">
        <v>30</v>
      </c>
      <c r="G20" s="118">
        <v>0</v>
      </c>
      <c r="H20" s="118">
        <v>0</v>
      </c>
      <c r="I20" s="118">
        <v>0.5</v>
      </c>
      <c r="J20" s="118">
        <v>0.3</v>
      </c>
      <c r="K20" s="118">
        <v>0.2</v>
      </c>
      <c r="L20" s="118">
        <v>0</v>
      </c>
      <c r="M20" s="118">
        <v>0</v>
      </c>
      <c r="N20" s="118">
        <v>0</v>
      </c>
      <c r="O20" s="118">
        <v>0</v>
      </c>
      <c r="P20" s="118">
        <v>0</v>
      </c>
      <c r="Q20" s="118">
        <v>0</v>
      </c>
      <c r="R20" s="118">
        <v>0</v>
      </c>
      <c r="S20" s="119">
        <f t="shared" si="0"/>
        <v>1</v>
      </c>
      <c r="T20" s="423"/>
      <c r="U20" s="430">
        <v>0.01</v>
      </c>
      <c r="V20" s="437" t="s">
        <v>218</v>
      </c>
      <c r="W20" s="174"/>
    </row>
    <row r="21" spans="1:23" s="14" customFormat="1" ht="50.1" customHeight="1" thickBot="1" x14ac:dyDescent="0.3">
      <c r="A21" s="419"/>
      <c r="B21" s="499"/>
      <c r="C21" s="427"/>
      <c r="D21" s="429"/>
      <c r="E21" s="429"/>
      <c r="F21" s="61" t="s">
        <v>31</v>
      </c>
      <c r="G21" s="120">
        <v>0</v>
      </c>
      <c r="H21" s="120">
        <v>0</v>
      </c>
      <c r="I21" s="120">
        <v>0.5</v>
      </c>
      <c r="J21" s="120">
        <v>0.3</v>
      </c>
      <c r="K21" s="120">
        <v>0.2</v>
      </c>
      <c r="L21" s="120">
        <v>0</v>
      </c>
      <c r="M21" s="120">
        <v>0</v>
      </c>
      <c r="N21" s="120">
        <v>0</v>
      </c>
      <c r="O21" s="120">
        <v>0</v>
      </c>
      <c r="P21" s="120">
        <v>0</v>
      </c>
      <c r="Q21" s="120">
        <v>0</v>
      </c>
      <c r="R21" s="120">
        <v>0</v>
      </c>
      <c r="S21" s="121">
        <f t="shared" si="0"/>
        <v>1</v>
      </c>
      <c r="T21" s="423"/>
      <c r="U21" s="431"/>
      <c r="V21" s="438"/>
      <c r="W21" s="174"/>
    </row>
    <row r="22" spans="1:23" s="14" customFormat="1" ht="50.1" customHeight="1" x14ac:dyDescent="0.25">
      <c r="A22" s="419"/>
      <c r="B22" s="499"/>
      <c r="C22" s="426" t="s">
        <v>182</v>
      </c>
      <c r="D22" s="428" t="s">
        <v>101</v>
      </c>
      <c r="E22" s="428"/>
      <c r="F22" s="32" t="s">
        <v>30</v>
      </c>
      <c r="G22" s="118">
        <v>0</v>
      </c>
      <c r="H22" s="118">
        <v>0.05</v>
      </c>
      <c r="I22" s="118">
        <v>0.1</v>
      </c>
      <c r="J22" s="118">
        <v>0.1</v>
      </c>
      <c r="K22" s="118">
        <v>0.1</v>
      </c>
      <c r="L22" s="118">
        <v>0.1</v>
      </c>
      <c r="M22" s="118">
        <v>0.1</v>
      </c>
      <c r="N22" s="118">
        <v>0.1</v>
      </c>
      <c r="O22" s="233">
        <v>0.1</v>
      </c>
      <c r="P22" s="118">
        <v>0.1</v>
      </c>
      <c r="Q22" s="118">
        <v>0.1</v>
      </c>
      <c r="R22" s="118">
        <v>0.05</v>
      </c>
      <c r="S22" s="119">
        <f t="shared" si="0"/>
        <v>0.99999999999999989</v>
      </c>
      <c r="T22" s="423"/>
      <c r="U22" s="430">
        <v>0.01</v>
      </c>
      <c r="V22" s="503" t="s">
        <v>219</v>
      </c>
      <c r="W22" s="174"/>
    </row>
    <row r="23" spans="1:23" s="14" customFormat="1" ht="50.1" customHeight="1" thickBot="1" x14ac:dyDescent="0.3">
      <c r="A23" s="419"/>
      <c r="B23" s="499"/>
      <c r="C23" s="427"/>
      <c r="D23" s="429"/>
      <c r="E23" s="429"/>
      <c r="F23" s="61" t="s">
        <v>31</v>
      </c>
      <c r="G23" s="120">
        <v>0</v>
      </c>
      <c r="H23" s="120">
        <v>0.05</v>
      </c>
      <c r="I23" s="120">
        <v>0.1</v>
      </c>
      <c r="J23" s="120">
        <v>0.1</v>
      </c>
      <c r="K23" s="120">
        <v>0.1</v>
      </c>
      <c r="L23" s="120">
        <v>0.1</v>
      </c>
      <c r="M23" s="120">
        <v>0.1</v>
      </c>
      <c r="N23" s="120">
        <v>0.1</v>
      </c>
      <c r="O23" s="120">
        <v>0.1</v>
      </c>
      <c r="P23" s="120">
        <v>0</v>
      </c>
      <c r="Q23" s="120">
        <v>0</v>
      </c>
      <c r="R23" s="120">
        <v>0</v>
      </c>
      <c r="S23" s="121">
        <f t="shared" si="0"/>
        <v>0.74999999999999989</v>
      </c>
      <c r="T23" s="423"/>
      <c r="U23" s="431"/>
      <c r="V23" s="504"/>
      <c r="W23" s="174"/>
    </row>
    <row r="24" spans="1:23" s="14" customFormat="1" ht="50.1" customHeight="1" x14ac:dyDescent="0.25">
      <c r="A24" s="419"/>
      <c r="B24" s="499"/>
      <c r="C24" s="426" t="s">
        <v>183</v>
      </c>
      <c r="D24" s="428" t="s">
        <v>101</v>
      </c>
      <c r="E24" s="428"/>
      <c r="F24" s="32" t="s">
        <v>30</v>
      </c>
      <c r="G24" s="118">
        <v>0.05</v>
      </c>
      <c r="H24" s="118">
        <v>0.09</v>
      </c>
      <c r="I24" s="118">
        <v>0.09</v>
      </c>
      <c r="J24" s="118">
        <v>0.09</v>
      </c>
      <c r="K24" s="118">
        <v>0.09</v>
      </c>
      <c r="L24" s="118">
        <v>0.09</v>
      </c>
      <c r="M24" s="118">
        <v>0.09</v>
      </c>
      <c r="N24" s="118">
        <v>0.09</v>
      </c>
      <c r="O24" s="118">
        <v>0.09</v>
      </c>
      <c r="P24" s="65">
        <v>0.09</v>
      </c>
      <c r="Q24" s="65">
        <v>0.09</v>
      </c>
      <c r="R24" s="65">
        <v>0.05</v>
      </c>
      <c r="S24" s="119">
        <f t="shared" si="0"/>
        <v>0.99999999999999989</v>
      </c>
      <c r="T24" s="423"/>
      <c r="U24" s="430">
        <v>0.01</v>
      </c>
      <c r="V24" s="503" t="s">
        <v>220</v>
      </c>
      <c r="W24" s="174"/>
    </row>
    <row r="25" spans="1:23" s="14" customFormat="1" ht="50.1" customHeight="1" thickBot="1" x14ac:dyDescent="0.3">
      <c r="A25" s="419"/>
      <c r="B25" s="499"/>
      <c r="C25" s="427"/>
      <c r="D25" s="429"/>
      <c r="E25" s="429"/>
      <c r="F25" s="61" t="s">
        <v>31</v>
      </c>
      <c r="G25" s="120">
        <v>0.05</v>
      </c>
      <c r="H25" s="120">
        <v>0.09</v>
      </c>
      <c r="I25" s="120">
        <v>0.09</v>
      </c>
      <c r="J25" s="120">
        <v>0.09</v>
      </c>
      <c r="K25" s="120">
        <v>0.09</v>
      </c>
      <c r="L25" s="120">
        <v>0.09</v>
      </c>
      <c r="M25" s="120">
        <v>0.09</v>
      </c>
      <c r="N25" s="120">
        <v>0.09</v>
      </c>
      <c r="O25" s="120">
        <v>0.09</v>
      </c>
      <c r="P25" s="120">
        <v>0</v>
      </c>
      <c r="Q25" s="120">
        <v>0</v>
      </c>
      <c r="R25" s="120">
        <v>0</v>
      </c>
      <c r="S25" s="121">
        <f t="shared" si="0"/>
        <v>0.76999999999999991</v>
      </c>
      <c r="T25" s="423"/>
      <c r="U25" s="431"/>
      <c r="V25" s="504"/>
      <c r="W25" s="174"/>
    </row>
    <row r="26" spans="1:23" s="14" customFormat="1" ht="50.1" customHeight="1" x14ac:dyDescent="0.25">
      <c r="A26" s="419"/>
      <c r="B26" s="499"/>
      <c r="C26" s="426" t="s">
        <v>184</v>
      </c>
      <c r="D26" s="428" t="s">
        <v>101</v>
      </c>
      <c r="E26" s="428"/>
      <c r="F26" s="32" t="s">
        <v>30</v>
      </c>
      <c r="G26" s="118">
        <v>0.05</v>
      </c>
      <c r="H26" s="118">
        <v>0.09</v>
      </c>
      <c r="I26" s="118">
        <v>0.09</v>
      </c>
      <c r="J26" s="118">
        <v>0.09</v>
      </c>
      <c r="K26" s="118">
        <v>0.09</v>
      </c>
      <c r="L26" s="118">
        <v>0.09</v>
      </c>
      <c r="M26" s="118">
        <v>0.09</v>
      </c>
      <c r="N26" s="118">
        <v>0.09</v>
      </c>
      <c r="O26" s="118">
        <v>0.09</v>
      </c>
      <c r="P26" s="118">
        <v>0.09</v>
      </c>
      <c r="Q26" s="118">
        <v>0.09</v>
      </c>
      <c r="R26" s="118">
        <v>0.05</v>
      </c>
      <c r="S26" s="119">
        <f t="shared" si="0"/>
        <v>0.99999999999999989</v>
      </c>
      <c r="T26" s="423"/>
      <c r="U26" s="430">
        <v>0.01</v>
      </c>
      <c r="V26" s="437" t="s">
        <v>221</v>
      </c>
      <c r="W26" s="174"/>
    </row>
    <row r="27" spans="1:23" s="14" customFormat="1" ht="50.1" customHeight="1" thickBot="1" x14ac:dyDescent="0.3">
      <c r="A27" s="419"/>
      <c r="B27" s="500"/>
      <c r="C27" s="427"/>
      <c r="D27" s="429"/>
      <c r="E27" s="429"/>
      <c r="F27" s="61" t="s">
        <v>31</v>
      </c>
      <c r="G27" s="120">
        <v>0.05</v>
      </c>
      <c r="H27" s="120">
        <v>0.09</v>
      </c>
      <c r="I27" s="120">
        <v>0.09</v>
      </c>
      <c r="J27" s="120">
        <v>0.09</v>
      </c>
      <c r="K27" s="120">
        <v>0.09</v>
      </c>
      <c r="L27" s="120">
        <v>0.09</v>
      </c>
      <c r="M27" s="120">
        <v>0.09</v>
      </c>
      <c r="N27" s="120">
        <v>0.09</v>
      </c>
      <c r="O27" s="120">
        <v>0.09</v>
      </c>
      <c r="P27" s="120">
        <v>0</v>
      </c>
      <c r="Q27" s="120">
        <v>0</v>
      </c>
      <c r="R27" s="120">
        <v>0</v>
      </c>
      <c r="S27" s="121">
        <f t="shared" si="0"/>
        <v>0.76999999999999991</v>
      </c>
      <c r="T27" s="425"/>
      <c r="U27" s="431"/>
      <c r="V27" s="445"/>
      <c r="W27" s="174"/>
    </row>
    <row r="28" spans="1:23" s="14" customFormat="1" ht="50.1" customHeight="1" x14ac:dyDescent="0.25">
      <c r="A28" s="419"/>
      <c r="B28" s="471" t="s">
        <v>92</v>
      </c>
      <c r="C28" s="426" t="s">
        <v>185</v>
      </c>
      <c r="D28" s="428" t="s">
        <v>101</v>
      </c>
      <c r="E28" s="428"/>
      <c r="F28" s="32" t="s">
        <v>30</v>
      </c>
      <c r="G28" s="118">
        <v>0</v>
      </c>
      <c r="H28" s="118">
        <v>0</v>
      </c>
      <c r="I28" s="118">
        <v>0.25</v>
      </c>
      <c r="J28" s="118">
        <v>0</v>
      </c>
      <c r="K28" s="118">
        <v>0.25</v>
      </c>
      <c r="L28" s="118">
        <v>0</v>
      </c>
      <c r="M28" s="118">
        <v>0</v>
      </c>
      <c r="N28" s="118">
        <v>0.25</v>
      </c>
      <c r="O28" s="118">
        <v>0</v>
      </c>
      <c r="P28" s="118">
        <v>0</v>
      </c>
      <c r="Q28" s="118">
        <v>0.25</v>
      </c>
      <c r="R28" s="118">
        <v>0</v>
      </c>
      <c r="S28" s="119">
        <f t="shared" si="0"/>
        <v>1</v>
      </c>
      <c r="T28" s="422">
        <v>0.2</v>
      </c>
      <c r="U28" s="430">
        <v>2.5000000000000001E-2</v>
      </c>
      <c r="V28" s="437" t="s">
        <v>243</v>
      </c>
      <c r="W28" s="174"/>
    </row>
    <row r="29" spans="1:23" s="14" customFormat="1" ht="50.1" customHeight="1" thickBot="1" x14ac:dyDescent="0.3">
      <c r="A29" s="419"/>
      <c r="B29" s="472"/>
      <c r="C29" s="427"/>
      <c r="D29" s="429"/>
      <c r="E29" s="429"/>
      <c r="F29" s="61" t="s">
        <v>31</v>
      </c>
      <c r="G29" s="120">
        <v>0</v>
      </c>
      <c r="H29" s="120">
        <v>0</v>
      </c>
      <c r="I29" s="120">
        <v>0</v>
      </c>
      <c r="J29" s="120">
        <v>0</v>
      </c>
      <c r="K29" s="120">
        <v>0.25</v>
      </c>
      <c r="L29" s="120">
        <v>0</v>
      </c>
      <c r="M29" s="120">
        <v>0.25</v>
      </c>
      <c r="N29" s="120">
        <v>0</v>
      </c>
      <c r="O29" s="120">
        <v>0</v>
      </c>
      <c r="P29" s="120">
        <v>0</v>
      </c>
      <c r="Q29" s="120">
        <v>0</v>
      </c>
      <c r="R29" s="120">
        <v>0</v>
      </c>
      <c r="S29" s="121">
        <f>SUM(G29:R29)</f>
        <v>0.5</v>
      </c>
      <c r="T29" s="423"/>
      <c r="U29" s="431"/>
      <c r="V29" s="445"/>
      <c r="W29" s="174"/>
    </row>
    <row r="30" spans="1:23" s="14" customFormat="1" ht="50.1" customHeight="1" x14ac:dyDescent="0.25">
      <c r="A30" s="419"/>
      <c r="B30" s="472"/>
      <c r="C30" s="426" t="s">
        <v>186</v>
      </c>
      <c r="D30" s="428" t="s">
        <v>101</v>
      </c>
      <c r="E30" s="428"/>
      <c r="F30" s="32" t="s">
        <v>30</v>
      </c>
      <c r="G30" s="118">
        <v>0</v>
      </c>
      <c r="H30" s="118">
        <v>0</v>
      </c>
      <c r="I30" s="118">
        <v>0</v>
      </c>
      <c r="J30" s="118">
        <v>0</v>
      </c>
      <c r="K30" s="118">
        <v>0</v>
      </c>
      <c r="L30" s="118">
        <v>0</v>
      </c>
      <c r="M30" s="118">
        <v>0</v>
      </c>
      <c r="N30" s="118">
        <v>0</v>
      </c>
      <c r="O30" s="118">
        <v>0.3</v>
      </c>
      <c r="P30" s="118">
        <v>0.3</v>
      </c>
      <c r="Q30" s="118">
        <v>0</v>
      </c>
      <c r="R30" s="118">
        <v>0.4</v>
      </c>
      <c r="S30" s="119">
        <f t="shared" si="0"/>
        <v>1</v>
      </c>
      <c r="T30" s="423"/>
      <c r="U30" s="430">
        <v>0.05</v>
      </c>
      <c r="V30" s="442" t="s">
        <v>223</v>
      </c>
      <c r="W30" s="174"/>
    </row>
    <row r="31" spans="1:23" s="14" customFormat="1" ht="50.1" customHeight="1" thickBot="1" x14ac:dyDescent="0.3">
      <c r="A31" s="419"/>
      <c r="B31" s="472"/>
      <c r="C31" s="427"/>
      <c r="D31" s="429"/>
      <c r="E31" s="429"/>
      <c r="F31" s="61" t="s">
        <v>31</v>
      </c>
      <c r="G31" s="120">
        <v>0</v>
      </c>
      <c r="H31" s="120">
        <v>0</v>
      </c>
      <c r="I31" s="120">
        <v>0</v>
      </c>
      <c r="J31" s="120">
        <v>0</v>
      </c>
      <c r="K31" s="120">
        <v>0</v>
      </c>
      <c r="L31" s="120">
        <v>0</v>
      </c>
      <c r="M31" s="120">
        <v>0.1</v>
      </c>
      <c r="N31" s="120">
        <v>0.1</v>
      </c>
      <c r="O31" s="120">
        <v>0.1</v>
      </c>
      <c r="P31" s="120">
        <v>0</v>
      </c>
      <c r="Q31" s="120">
        <v>0</v>
      </c>
      <c r="R31" s="120">
        <v>0</v>
      </c>
      <c r="S31" s="121">
        <f t="shared" si="0"/>
        <v>0.30000000000000004</v>
      </c>
      <c r="T31" s="423"/>
      <c r="U31" s="431"/>
      <c r="V31" s="442"/>
      <c r="W31" s="174"/>
    </row>
    <row r="32" spans="1:23" s="14" customFormat="1" ht="50.1" customHeight="1" x14ac:dyDescent="0.25">
      <c r="A32" s="419"/>
      <c r="B32" s="472"/>
      <c r="C32" s="426" t="s">
        <v>187</v>
      </c>
      <c r="D32" s="428" t="s">
        <v>101</v>
      </c>
      <c r="E32" s="428"/>
      <c r="F32" s="32" t="s">
        <v>30</v>
      </c>
      <c r="G32" s="118">
        <v>0</v>
      </c>
      <c r="H32" s="118">
        <v>0</v>
      </c>
      <c r="I32" s="118">
        <v>0</v>
      </c>
      <c r="J32" s="118">
        <v>0.1</v>
      </c>
      <c r="K32" s="118">
        <v>0.1</v>
      </c>
      <c r="L32" s="118">
        <v>0.1</v>
      </c>
      <c r="M32" s="118">
        <v>0.05</v>
      </c>
      <c r="N32" s="118">
        <v>0.1</v>
      </c>
      <c r="O32" s="118">
        <v>0.15</v>
      </c>
      <c r="P32" s="118">
        <v>0.1</v>
      </c>
      <c r="Q32" s="118">
        <v>0.2</v>
      </c>
      <c r="R32" s="118">
        <v>0.1</v>
      </c>
      <c r="S32" s="119">
        <f t="shared" si="0"/>
        <v>1.0000000000000002</v>
      </c>
      <c r="T32" s="423"/>
      <c r="U32" s="432">
        <v>0.05</v>
      </c>
      <c r="V32" s="443" t="s">
        <v>224</v>
      </c>
      <c r="W32" s="174"/>
    </row>
    <row r="33" spans="1:23" s="14" customFormat="1" ht="50.1" customHeight="1" thickBot="1" x14ac:dyDescent="0.3">
      <c r="A33" s="419"/>
      <c r="B33" s="472"/>
      <c r="C33" s="427"/>
      <c r="D33" s="429"/>
      <c r="E33" s="429"/>
      <c r="F33" s="61" t="s">
        <v>31</v>
      </c>
      <c r="G33" s="120">
        <v>0</v>
      </c>
      <c r="H33" s="120">
        <v>0</v>
      </c>
      <c r="I33" s="120">
        <v>0</v>
      </c>
      <c r="J33" s="120">
        <v>0.1</v>
      </c>
      <c r="K33" s="120">
        <v>0.1</v>
      </c>
      <c r="L33" s="120">
        <v>0.1</v>
      </c>
      <c r="M33" s="120">
        <v>0.05</v>
      </c>
      <c r="N33" s="120">
        <v>0.1</v>
      </c>
      <c r="O33" s="120">
        <v>0.15</v>
      </c>
      <c r="P33" s="120">
        <v>0</v>
      </c>
      <c r="Q33" s="120">
        <v>0</v>
      </c>
      <c r="R33" s="120">
        <v>0</v>
      </c>
      <c r="S33" s="121">
        <f t="shared" si="0"/>
        <v>0.60000000000000009</v>
      </c>
      <c r="T33" s="423"/>
      <c r="U33" s="433"/>
      <c r="V33" s="444"/>
      <c r="W33" s="174"/>
    </row>
    <row r="34" spans="1:23" s="14" customFormat="1" ht="50.1" customHeight="1" x14ac:dyDescent="0.25">
      <c r="A34" s="419"/>
      <c r="B34" s="472"/>
      <c r="C34" s="426" t="s">
        <v>188</v>
      </c>
      <c r="D34" s="428" t="s">
        <v>101</v>
      </c>
      <c r="E34" s="428"/>
      <c r="F34" s="32" t="s">
        <v>30</v>
      </c>
      <c r="G34" s="118">
        <v>0</v>
      </c>
      <c r="H34" s="118">
        <v>0.05</v>
      </c>
      <c r="I34" s="118">
        <v>0.05</v>
      </c>
      <c r="J34" s="118">
        <v>0.1</v>
      </c>
      <c r="K34" s="118">
        <v>0.3</v>
      </c>
      <c r="L34" s="118">
        <v>0</v>
      </c>
      <c r="M34" s="118">
        <v>0.05</v>
      </c>
      <c r="N34" s="118">
        <v>0.05</v>
      </c>
      <c r="O34" s="118">
        <v>0.05</v>
      </c>
      <c r="P34" s="118">
        <v>0.15</v>
      </c>
      <c r="Q34" s="118">
        <v>0.2</v>
      </c>
      <c r="R34" s="118">
        <v>0</v>
      </c>
      <c r="S34" s="119">
        <f t="shared" si="0"/>
        <v>1.0000000000000002</v>
      </c>
      <c r="T34" s="423"/>
      <c r="U34" s="432">
        <v>0.05</v>
      </c>
      <c r="V34" s="443" t="s">
        <v>225</v>
      </c>
      <c r="W34" s="174"/>
    </row>
    <row r="35" spans="1:23" s="14" customFormat="1" ht="50.1" customHeight="1" thickBot="1" x14ac:dyDescent="0.3">
      <c r="A35" s="419"/>
      <c r="B35" s="472"/>
      <c r="C35" s="427"/>
      <c r="D35" s="429"/>
      <c r="E35" s="429"/>
      <c r="F35" s="61" t="s">
        <v>31</v>
      </c>
      <c r="G35" s="120">
        <v>0</v>
      </c>
      <c r="H35" s="120">
        <v>0.05</v>
      </c>
      <c r="I35" s="120">
        <v>0.05</v>
      </c>
      <c r="J35" s="120">
        <v>0.1</v>
      </c>
      <c r="K35" s="120">
        <v>0.3</v>
      </c>
      <c r="L35" s="120">
        <v>0</v>
      </c>
      <c r="M35" s="120">
        <v>0.05</v>
      </c>
      <c r="N35" s="120">
        <v>0.05</v>
      </c>
      <c r="O35" s="120">
        <v>0.05</v>
      </c>
      <c r="P35" s="120">
        <v>0</v>
      </c>
      <c r="Q35" s="120">
        <v>0</v>
      </c>
      <c r="R35" s="120">
        <v>0</v>
      </c>
      <c r="S35" s="121">
        <f t="shared" si="0"/>
        <v>0.65000000000000013</v>
      </c>
      <c r="T35" s="423"/>
      <c r="U35" s="433"/>
      <c r="V35" s="444"/>
      <c r="W35" s="174"/>
    </row>
    <row r="36" spans="1:23" s="14" customFormat="1" ht="50.1" customHeight="1" x14ac:dyDescent="0.25">
      <c r="A36" s="419"/>
      <c r="B36" s="472"/>
      <c r="C36" s="426" t="s">
        <v>189</v>
      </c>
      <c r="D36" s="428" t="s">
        <v>101</v>
      </c>
      <c r="E36" s="428"/>
      <c r="F36" s="32" t="s">
        <v>30</v>
      </c>
      <c r="G36" s="118">
        <v>0</v>
      </c>
      <c r="H36" s="118">
        <v>0</v>
      </c>
      <c r="I36" s="118">
        <v>0.25</v>
      </c>
      <c r="J36" s="118">
        <v>0</v>
      </c>
      <c r="K36" s="118">
        <v>0</v>
      </c>
      <c r="L36" s="118">
        <v>0.25</v>
      </c>
      <c r="M36" s="118">
        <v>0</v>
      </c>
      <c r="N36" s="118">
        <v>0</v>
      </c>
      <c r="O36" s="118">
        <v>0.25</v>
      </c>
      <c r="P36" s="118">
        <v>0</v>
      </c>
      <c r="Q36" s="118">
        <v>0</v>
      </c>
      <c r="R36" s="118">
        <v>0.25</v>
      </c>
      <c r="S36" s="119">
        <f t="shared" si="0"/>
        <v>1</v>
      </c>
      <c r="T36" s="423"/>
      <c r="U36" s="432">
        <v>2.5000000000000001E-2</v>
      </c>
      <c r="V36" s="443" t="s">
        <v>226</v>
      </c>
      <c r="W36" s="174"/>
    </row>
    <row r="37" spans="1:23" s="14" customFormat="1" ht="50.1" customHeight="1" thickBot="1" x14ac:dyDescent="0.3">
      <c r="A37" s="419"/>
      <c r="B37" s="472"/>
      <c r="C37" s="427"/>
      <c r="D37" s="429"/>
      <c r="E37" s="429"/>
      <c r="F37" s="61" t="s">
        <v>31</v>
      </c>
      <c r="G37" s="120">
        <v>0</v>
      </c>
      <c r="H37" s="120">
        <v>0</v>
      </c>
      <c r="I37" s="120">
        <v>0</v>
      </c>
      <c r="J37" s="227">
        <v>0</v>
      </c>
      <c r="K37" s="227">
        <v>0</v>
      </c>
      <c r="L37" s="120">
        <v>0.25</v>
      </c>
      <c r="M37" s="227">
        <v>0.25</v>
      </c>
      <c r="N37" s="227">
        <v>0</v>
      </c>
      <c r="O37" s="227">
        <v>0.25</v>
      </c>
      <c r="P37" s="120">
        <v>0</v>
      </c>
      <c r="Q37" s="120">
        <v>0</v>
      </c>
      <c r="R37" s="120">
        <v>0</v>
      </c>
      <c r="S37" s="121">
        <f t="shared" si="0"/>
        <v>0.75</v>
      </c>
      <c r="T37" s="423"/>
      <c r="U37" s="433"/>
      <c r="V37" s="444"/>
      <c r="W37" s="174"/>
    </row>
    <row r="38" spans="1:23" s="14" customFormat="1" ht="50.1" customHeight="1" x14ac:dyDescent="0.25">
      <c r="A38" s="420"/>
      <c r="B38" s="468" t="s">
        <v>173</v>
      </c>
      <c r="C38" s="426" t="s">
        <v>190</v>
      </c>
      <c r="D38" s="428" t="s">
        <v>101</v>
      </c>
      <c r="E38" s="428"/>
      <c r="F38" s="32" t="s">
        <v>30</v>
      </c>
      <c r="G38" s="114">
        <v>0.05</v>
      </c>
      <c r="H38" s="114">
        <v>0.09</v>
      </c>
      <c r="I38" s="114">
        <v>0.09</v>
      </c>
      <c r="J38" s="118">
        <v>0.09</v>
      </c>
      <c r="K38" s="118">
        <v>0.09</v>
      </c>
      <c r="L38" s="118">
        <v>0.09</v>
      </c>
      <c r="M38" s="118">
        <v>0.09</v>
      </c>
      <c r="N38" s="118">
        <v>0.09</v>
      </c>
      <c r="O38" s="118">
        <v>0.09</v>
      </c>
      <c r="P38" s="114">
        <v>0.09</v>
      </c>
      <c r="Q38" s="114">
        <v>0.09</v>
      </c>
      <c r="R38" s="114">
        <v>0.05</v>
      </c>
      <c r="S38" s="119">
        <f t="shared" ref="S38:S65" si="2">SUM(G38:R38)</f>
        <v>0.99999999999999989</v>
      </c>
      <c r="T38" s="423">
        <v>0.2</v>
      </c>
      <c r="U38" s="432">
        <v>0.05</v>
      </c>
      <c r="V38" s="439" t="s">
        <v>245</v>
      </c>
      <c r="W38" s="174"/>
    </row>
    <row r="39" spans="1:23" s="14" customFormat="1" ht="50.1" customHeight="1" thickBot="1" x14ac:dyDescent="0.3">
      <c r="A39" s="420"/>
      <c r="B39" s="469"/>
      <c r="C39" s="427"/>
      <c r="D39" s="429"/>
      <c r="E39" s="429"/>
      <c r="F39" s="61" t="s">
        <v>31</v>
      </c>
      <c r="G39" s="120">
        <v>0.3</v>
      </c>
      <c r="H39" s="120">
        <v>0.3</v>
      </c>
      <c r="I39" s="120">
        <v>0.2</v>
      </c>
      <c r="J39" s="120">
        <v>0.09</v>
      </c>
      <c r="K39" s="120">
        <v>0.09</v>
      </c>
      <c r="L39" s="120">
        <v>0.02</v>
      </c>
      <c r="M39" s="120">
        <v>0</v>
      </c>
      <c r="N39" s="120">
        <v>0</v>
      </c>
      <c r="O39" s="120">
        <v>0</v>
      </c>
      <c r="P39" s="120">
        <v>0</v>
      </c>
      <c r="Q39" s="120">
        <v>0</v>
      </c>
      <c r="R39" s="120">
        <v>0</v>
      </c>
      <c r="S39" s="121">
        <f t="shared" si="2"/>
        <v>1</v>
      </c>
      <c r="T39" s="423"/>
      <c r="U39" s="433"/>
      <c r="V39" s="440"/>
      <c r="W39" s="174"/>
    </row>
    <row r="40" spans="1:23" s="14" customFormat="1" ht="50.1" customHeight="1" x14ac:dyDescent="0.25">
      <c r="A40" s="420"/>
      <c r="B40" s="469"/>
      <c r="C40" s="426" t="s">
        <v>191</v>
      </c>
      <c r="D40" s="428" t="s">
        <v>101</v>
      </c>
      <c r="E40" s="428"/>
      <c r="F40" s="32" t="s">
        <v>30</v>
      </c>
      <c r="G40" s="114">
        <v>0.05</v>
      </c>
      <c r="H40" s="114">
        <v>0.09</v>
      </c>
      <c r="I40" s="114">
        <v>0.09</v>
      </c>
      <c r="J40" s="118">
        <v>0.09</v>
      </c>
      <c r="K40" s="118">
        <v>0.09</v>
      </c>
      <c r="L40" s="118">
        <v>0.09</v>
      </c>
      <c r="M40" s="118">
        <v>0.09</v>
      </c>
      <c r="N40" s="118">
        <v>0.09</v>
      </c>
      <c r="O40" s="118">
        <v>0.09</v>
      </c>
      <c r="P40" s="114">
        <v>0.09</v>
      </c>
      <c r="Q40" s="114">
        <v>0.09</v>
      </c>
      <c r="R40" s="114">
        <v>0.05</v>
      </c>
      <c r="S40" s="119">
        <f t="shared" si="2"/>
        <v>0.99999999999999989</v>
      </c>
      <c r="T40" s="423"/>
      <c r="U40" s="432">
        <v>0.05</v>
      </c>
      <c r="V40" s="439" t="s">
        <v>247</v>
      </c>
      <c r="W40" s="174"/>
    </row>
    <row r="41" spans="1:23" s="14" customFormat="1" ht="50.1" customHeight="1" thickBot="1" x14ac:dyDescent="0.3">
      <c r="A41" s="420"/>
      <c r="B41" s="469"/>
      <c r="C41" s="427"/>
      <c r="D41" s="429"/>
      <c r="E41" s="429"/>
      <c r="F41" s="61" t="s">
        <v>31</v>
      </c>
      <c r="G41" s="120">
        <v>0.05</v>
      </c>
      <c r="H41" s="120">
        <v>0.09</v>
      </c>
      <c r="I41" s="120">
        <v>0.09</v>
      </c>
      <c r="J41" s="120">
        <v>0.09</v>
      </c>
      <c r="K41" s="120">
        <v>0.09</v>
      </c>
      <c r="L41" s="120">
        <v>0.09</v>
      </c>
      <c r="M41" s="120">
        <v>0.09</v>
      </c>
      <c r="N41" s="120">
        <v>0.09</v>
      </c>
      <c r="O41" s="120">
        <v>0.09</v>
      </c>
      <c r="P41" s="120">
        <v>0</v>
      </c>
      <c r="Q41" s="120">
        <v>0</v>
      </c>
      <c r="R41" s="120">
        <v>0</v>
      </c>
      <c r="S41" s="121">
        <f t="shared" si="2"/>
        <v>0.76999999999999991</v>
      </c>
      <c r="T41" s="423"/>
      <c r="U41" s="433"/>
      <c r="V41" s="440"/>
      <c r="W41" s="174"/>
    </row>
    <row r="42" spans="1:23" s="14" customFormat="1" ht="50.1" customHeight="1" x14ac:dyDescent="0.25">
      <c r="A42" s="420"/>
      <c r="B42" s="469"/>
      <c r="C42" s="426" t="s">
        <v>192</v>
      </c>
      <c r="D42" s="428" t="s">
        <v>101</v>
      </c>
      <c r="E42" s="428"/>
      <c r="F42" s="32" t="s">
        <v>30</v>
      </c>
      <c r="G42" s="114">
        <v>0</v>
      </c>
      <c r="H42" s="114">
        <v>0</v>
      </c>
      <c r="I42" s="114">
        <v>0</v>
      </c>
      <c r="J42" s="118">
        <v>0</v>
      </c>
      <c r="K42" s="118">
        <v>0</v>
      </c>
      <c r="L42" s="118">
        <v>0</v>
      </c>
      <c r="M42" s="118">
        <v>0</v>
      </c>
      <c r="N42" s="118">
        <v>0.3</v>
      </c>
      <c r="O42" s="118">
        <v>0.3</v>
      </c>
      <c r="P42" s="65">
        <v>0.3</v>
      </c>
      <c r="Q42" s="65">
        <v>0.1</v>
      </c>
      <c r="R42" s="65">
        <v>0</v>
      </c>
      <c r="S42" s="119">
        <f t="shared" si="2"/>
        <v>0.99999999999999989</v>
      </c>
      <c r="T42" s="423"/>
      <c r="U42" s="432">
        <v>0.1</v>
      </c>
      <c r="V42" s="442" t="s">
        <v>246</v>
      </c>
      <c r="W42" s="174"/>
    </row>
    <row r="43" spans="1:23" s="14" customFormat="1" ht="50.1" customHeight="1" thickBot="1" x14ac:dyDescent="0.3">
      <c r="A43" s="467"/>
      <c r="B43" s="470"/>
      <c r="C43" s="454"/>
      <c r="D43" s="441"/>
      <c r="E43" s="441"/>
      <c r="F43" s="33" t="s">
        <v>31</v>
      </c>
      <c r="G43" s="117">
        <v>0</v>
      </c>
      <c r="H43" s="117">
        <v>0</v>
      </c>
      <c r="I43" s="117">
        <v>0</v>
      </c>
      <c r="J43" s="117">
        <v>0</v>
      </c>
      <c r="K43" s="117">
        <v>0</v>
      </c>
      <c r="L43" s="117">
        <v>0</v>
      </c>
      <c r="M43" s="117">
        <v>0</v>
      </c>
      <c r="N43" s="117">
        <v>0</v>
      </c>
      <c r="O43" s="117">
        <v>1</v>
      </c>
      <c r="P43" s="117">
        <v>0</v>
      </c>
      <c r="Q43" s="117">
        <v>0</v>
      </c>
      <c r="R43" s="117">
        <v>0</v>
      </c>
      <c r="S43" s="62">
        <f t="shared" si="2"/>
        <v>1</v>
      </c>
      <c r="T43" s="425"/>
      <c r="U43" s="433"/>
      <c r="V43" s="442"/>
      <c r="W43" s="174"/>
    </row>
    <row r="44" spans="1:23" s="14" customFormat="1" ht="50.1" customHeight="1" x14ac:dyDescent="0.25">
      <c r="A44" s="455" t="s">
        <v>102</v>
      </c>
      <c r="B44" s="505" t="s">
        <v>94</v>
      </c>
      <c r="C44" s="426" t="s">
        <v>193</v>
      </c>
      <c r="D44" s="428" t="s">
        <v>101</v>
      </c>
      <c r="E44" s="428"/>
      <c r="F44" s="32" t="s">
        <v>30</v>
      </c>
      <c r="G44" s="114">
        <v>0.05</v>
      </c>
      <c r="H44" s="114">
        <v>0.09</v>
      </c>
      <c r="I44" s="114">
        <v>0.09</v>
      </c>
      <c r="J44" s="114">
        <v>0.09</v>
      </c>
      <c r="K44" s="114">
        <v>0.09</v>
      </c>
      <c r="L44" s="114">
        <v>0.09</v>
      </c>
      <c r="M44" s="114">
        <v>0.09</v>
      </c>
      <c r="N44" s="114">
        <v>0.09</v>
      </c>
      <c r="O44" s="114">
        <v>0.09</v>
      </c>
      <c r="P44" s="114">
        <v>0.09</v>
      </c>
      <c r="Q44" s="114">
        <v>0.09</v>
      </c>
      <c r="R44" s="114">
        <v>0.05</v>
      </c>
      <c r="S44" s="231">
        <f t="shared" si="2"/>
        <v>0.99999999999999989</v>
      </c>
      <c r="T44" s="464">
        <v>0.2</v>
      </c>
      <c r="U44" s="432">
        <v>2.5000000000000001E-2</v>
      </c>
      <c r="V44" s="434" t="s">
        <v>228</v>
      </c>
      <c r="W44" s="177"/>
    </row>
    <row r="45" spans="1:23" s="14" customFormat="1" ht="50.1" customHeight="1" thickBot="1" x14ac:dyDescent="0.3">
      <c r="A45" s="456"/>
      <c r="B45" s="460"/>
      <c r="C45" s="454"/>
      <c r="D45" s="441"/>
      <c r="E45" s="441"/>
      <c r="F45" s="33" t="s">
        <v>31</v>
      </c>
      <c r="G45" s="235">
        <v>0.05</v>
      </c>
      <c r="H45" s="235">
        <v>0.09</v>
      </c>
      <c r="I45" s="235">
        <v>0.09</v>
      </c>
      <c r="J45" s="235">
        <v>0.09</v>
      </c>
      <c r="K45" s="235">
        <v>0.09</v>
      </c>
      <c r="L45" s="235">
        <v>0.09</v>
      </c>
      <c r="M45" s="235">
        <v>0.09</v>
      </c>
      <c r="N45" s="235">
        <v>0.09</v>
      </c>
      <c r="O45" s="235">
        <v>0.09</v>
      </c>
      <c r="P45" s="235">
        <v>0</v>
      </c>
      <c r="Q45" s="235">
        <v>0</v>
      </c>
      <c r="R45" s="235">
        <v>0</v>
      </c>
      <c r="S45" s="62">
        <f t="shared" si="2"/>
        <v>0.76999999999999991</v>
      </c>
      <c r="T45" s="424"/>
      <c r="U45" s="433"/>
      <c r="V45" s="435"/>
      <c r="W45" s="177"/>
    </row>
    <row r="46" spans="1:23" s="14" customFormat="1" ht="50.1" customHeight="1" x14ac:dyDescent="0.25">
      <c r="A46" s="456"/>
      <c r="B46" s="460"/>
      <c r="C46" s="426" t="s">
        <v>194</v>
      </c>
      <c r="D46" s="428" t="s">
        <v>101</v>
      </c>
      <c r="E46" s="428"/>
      <c r="F46" s="32" t="s">
        <v>30</v>
      </c>
      <c r="G46" s="114">
        <v>0.05</v>
      </c>
      <c r="H46" s="114">
        <v>0.09</v>
      </c>
      <c r="I46" s="114">
        <v>0.09</v>
      </c>
      <c r="J46" s="118">
        <v>0.09</v>
      </c>
      <c r="K46" s="118">
        <v>0.09</v>
      </c>
      <c r="L46" s="118">
        <v>0.09</v>
      </c>
      <c r="M46" s="118">
        <v>0.09</v>
      </c>
      <c r="N46" s="118">
        <v>0.09</v>
      </c>
      <c r="O46" s="118">
        <v>0.09</v>
      </c>
      <c r="P46" s="114">
        <v>0.09</v>
      </c>
      <c r="Q46" s="114">
        <v>0.09</v>
      </c>
      <c r="R46" s="114">
        <v>0.05</v>
      </c>
      <c r="S46" s="231">
        <f t="shared" si="2"/>
        <v>0.99999999999999989</v>
      </c>
      <c r="T46" s="424"/>
      <c r="U46" s="432">
        <v>0.02</v>
      </c>
      <c r="V46" s="434" t="s">
        <v>229</v>
      </c>
      <c r="W46" s="174"/>
    </row>
    <row r="47" spans="1:23" s="14" customFormat="1" ht="50.1" customHeight="1" thickBot="1" x14ac:dyDescent="0.3">
      <c r="A47" s="456"/>
      <c r="B47" s="460"/>
      <c r="C47" s="427"/>
      <c r="D47" s="429"/>
      <c r="E47" s="429"/>
      <c r="F47" s="61" t="s">
        <v>31</v>
      </c>
      <c r="G47" s="234">
        <v>0.05</v>
      </c>
      <c r="H47" s="234">
        <v>0.09</v>
      </c>
      <c r="I47" s="234">
        <v>0.09</v>
      </c>
      <c r="J47" s="227">
        <v>0.09</v>
      </c>
      <c r="K47" s="227">
        <v>0.09</v>
      </c>
      <c r="L47" s="227">
        <v>0.09</v>
      </c>
      <c r="M47" s="227">
        <v>0.09</v>
      </c>
      <c r="N47" s="227">
        <v>0.09</v>
      </c>
      <c r="O47" s="227">
        <v>0.09</v>
      </c>
      <c r="P47" s="234">
        <v>0</v>
      </c>
      <c r="Q47" s="234">
        <v>0</v>
      </c>
      <c r="R47" s="234">
        <v>0</v>
      </c>
      <c r="S47" s="121">
        <f t="shared" si="2"/>
        <v>0.76999999999999991</v>
      </c>
      <c r="T47" s="424"/>
      <c r="U47" s="433"/>
      <c r="V47" s="435"/>
      <c r="W47" s="174"/>
    </row>
    <row r="48" spans="1:23" s="14" customFormat="1" ht="50.1" customHeight="1" x14ac:dyDescent="0.25">
      <c r="A48" s="456"/>
      <c r="B48" s="459"/>
      <c r="C48" s="426" t="s">
        <v>195</v>
      </c>
      <c r="D48" s="428" t="s">
        <v>101</v>
      </c>
      <c r="E48" s="428"/>
      <c r="F48" s="32" t="s">
        <v>30</v>
      </c>
      <c r="G48" s="114">
        <v>0.05</v>
      </c>
      <c r="H48" s="114">
        <v>0.09</v>
      </c>
      <c r="I48" s="114">
        <v>0.09</v>
      </c>
      <c r="J48" s="118">
        <v>0.09</v>
      </c>
      <c r="K48" s="118">
        <v>0.09</v>
      </c>
      <c r="L48" s="118">
        <v>0.09</v>
      </c>
      <c r="M48" s="118">
        <v>0.09</v>
      </c>
      <c r="N48" s="118">
        <v>0.09</v>
      </c>
      <c r="O48" s="118">
        <v>0.09</v>
      </c>
      <c r="P48" s="114">
        <v>0.09</v>
      </c>
      <c r="Q48" s="114">
        <v>0.09</v>
      </c>
      <c r="R48" s="114">
        <v>0.05</v>
      </c>
      <c r="S48" s="119">
        <f t="shared" si="2"/>
        <v>0.99999999999999989</v>
      </c>
      <c r="T48" s="423"/>
      <c r="U48" s="432">
        <v>0.02</v>
      </c>
      <c r="V48" s="434" t="s">
        <v>230</v>
      </c>
      <c r="W48" s="174"/>
    </row>
    <row r="49" spans="1:23" s="14" customFormat="1" ht="50.1" customHeight="1" thickBot="1" x14ac:dyDescent="0.3">
      <c r="A49" s="456"/>
      <c r="B49" s="459"/>
      <c r="C49" s="427"/>
      <c r="D49" s="429"/>
      <c r="E49" s="429"/>
      <c r="F49" s="61" t="s">
        <v>31</v>
      </c>
      <c r="G49" s="120">
        <v>0</v>
      </c>
      <c r="H49" s="120">
        <v>0</v>
      </c>
      <c r="I49" s="120">
        <v>0</v>
      </c>
      <c r="J49" s="120">
        <v>0.09</v>
      </c>
      <c r="K49" s="120">
        <v>0.09</v>
      </c>
      <c r="L49" s="120">
        <v>0.09</v>
      </c>
      <c r="M49" s="120">
        <v>0.09</v>
      </c>
      <c r="N49" s="120">
        <v>0.09</v>
      </c>
      <c r="O49" s="120">
        <v>0.09</v>
      </c>
      <c r="P49" s="120">
        <v>0</v>
      </c>
      <c r="Q49" s="120">
        <v>0</v>
      </c>
      <c r="R49" s="120">
        <v>0</v>
      </c>
      <c r="S49" s="121">
        <f t="shared" si="2"/>
        <v>0.53999999999999992</v>
      </c>
      <c r="T49" s="423"/>
      <c r="U49" s="433"/>
      <c r="V49" s="435"/>
      <c r="W49" s="174"/>
    </row>
    <row r="50" spans="1:23" s="14" customFormat="1" ht="50.1" customHeight="1" x14ac:dyDescent="0.25">
      <c r="A50" s="456"/>
      <c r="B50" s="459"/>
      <c r="C50" s="462" t="s">
        <v>196</v>
      </c>
      <c r="D50" s="465" t="s">
        <v>101</v>
      </c>
      <c r="E50" s="428"/>
      <c r="F50" s="32" t="s">
        <v>30</v>
      </c>
      <c r="G50" s="114">
        <v>0.05</v>
      </c>
      <c r="H50" s="114">
        <v>0.09</v>
      </c>
      <c r="I50" s="114">
        <v>0.09</v>
      </c>
      <c r="J50" s="118">
        <v>0.09</v>
      </c>
      <c r="K50" s="118">
        <v>0.09</v>
      </c>
      <c r="L50" s="118">
        <v>0.09</v>
      </c>
      <c r="M50" s="118">
        <v>0.09</v>
      </c>
      <c r="N50" s="118">
        <v>0.09</v>
      </c>
      <c r="O50" s="118">
        <v>0.09</v>
      </c>
      <c r="P50" s="114">
        <v>0.09</v>
      </c>
      <c r="Q50" s="114">
        <v>0.09</v>
      </c>
      <c r="R50" s="114">
        <v>0.05</v>
      </c>
      <c r="S50" s="119">
        <f t="shared" si="2"/>
        <v>0.99999999999999989</v>
      </c>
      <c r="T50" s="423"/>
      <c r="U50" s="432">
        <v>2.5000000000000001E-2</v>
      </c>
      <c r="V50" s="434" t="s">
        <v>231</v>
      </c>
      <c r="W50" s="174"/>
    </row>
    <row r="51" spans="1:23" s="14" customFormat="1" ht="50.1" customHeight="1" thickBot="1" x14ac:dyDescent="0.3">
      <c r="A51" s="456"/>
      <c r="B51" s="459"/>
      <c r="C51" s="463"/>
      <c r="D51" s="466"/>
      <c r="E51" s="429"/>
      <c r="F51" s="61" t="s">
        <v>31</v>
      </c>
      <c r="G51" s="120">
        <v>0.05</v>
      </c>
      <c r="H51" s="120">
        <v>0.09</v>
      </c>
      <c r="I51" s="120">
        <v>0.09</v>
      </c>
      <c r="J51" s="120">
        <v>0.09</v>
      </c>
      <c r="K51" s="120">
        <v>0.09</v>
      </c>
      <c r="L51" s="120">
        <v>0.09</v>
      </c>
      <c r="M51" s="120">
        <v>0.09</v>
      </c>
      <c r="N51" s="120">
        <v>0.09</v>
      </c>
      <c r="O51" s="120">
        <v>0.09</v>
      </c>
      <c r="P51" s="120">
        <v>0</v>
      </c>
      <c r="Q51" s="120">
        <v>0</v>
      </c>
      <c r="R51" s="120">
        <v>0</v>
      </c>
      <c r="S51" s="121">
        <f t="shared" si="2"/>
        <v>0.76999999999999991</v>
      </c>
      <c r="T51" s="423"/>
      <c r="U51" s="433"/>
      <c r="V51" s="435"/>
      <c r="W51" s="174"/>
    </row>
    <row r="52" spans="1:23" s="14" customFormat="1" ht="50.1" customHeight="1" x14ac:dyDescent="0.25">
      <c r="A52" s="456"/>
      <c r="B52" s="459"/>
      <c r="C52" s="426" t="s">
        <v>197</v>
      </c>
      <c r="D52" s="428" t="s">
        <v>101</v>
      </c>
      <c r="E52" s="428"/>
      <c r="F52" s="32" t="s">
        <v>30</v>
      </c>
      <c r="G52" s="114">
        <v>0.05</v>
      </c>
      <c r="H52" s="114">
        <v>0.09</v>
      </c>
      <c r="I52" s="114">
        <v>0.09</v>
      </c>
      <c r="J52" s="118">
        <v>0.09</v>
      </c>
      <c r="K52" s="118">
        <v>0.09</v>
      </c>
      <c r="L52" s="118">
        <v>0.09</v>
      </c>
      <c r="M52" s="118">
        <v>0.09</v>
      </c>
      <c r="N52" s="118">
        <v>0.09</v>
      </c>
      <c r="O52" s="118">
        <v>0.09</v>
      </c>
      <c r="P52" s="114">
        <v>0.09</v>
      </c>
      <c r="Q52" s="114">
        <v>0.09</v>
      </c>
      <c r="R52" s="114">
        <v>0.05</v>
      </c>
      <c r="S52" s="119">
        <f t="shared" si="2"/>
        <v>0.99999999999999989</v>
      </c>
      <c r="T52" s="423"/>
      <c r="U52" s="432">
        <v>0.03</v>
      </c>
      <c r="V52" s="434" t="s">
        <v>232</v>
      </c>
      <c r="W52" s="174"/>
    </row>
    <row r="53" spans="1:23" s="14" customFormat="1" ht="50.1" customHeight="1" thickBot="1" x14ac:dyDescent="0.3">
      <c r="A53" s="456"/>
      <c r="B53" s="459"/>
      <c r="C53" s="427"/>
      <c r="D53" s="429"/>
      <c r="E53" s="429"/>
      <c r="F53" s="61" t="s">
        <v>31</v>
      </c>
      <c r="G53" s="120">
        <v>0.05</v>
      </c>
      <c r="H53" s="120">
        <v>0.09</v>
      </c>
      <c r="I53" s="120">
        <v>0.09</v>
      </c>
      <c r="J53" s="120">
        <v>0.09</v>
      </c>
      <c r="K53" s="120">
        <v>0.09</v>
      </c>
      <c r="L53" s="120">
        <v>0.09</v>
      </c>
      <c r="M53" s="120">
        <v>0.09</v>
      </c>
      <c r="N53" s="120">
        <v>0.09</v>
      </c>
      <c r="O53" s="120">
        <v>0.09</v>
      </c>
      <c r="P53" s="120">
        <v>0</v>
      </c>
      <c r="Q53" s="120">
        <v>0</v>
      </c>
      <c r="R53" s="120">
        <v>0</v>
      </c>
      <c r="S53" s="121">
        <f t="shared" si="2"/>
        <v>0.76999999999999991</v>
      </c>
      <c r="T53" s="423"/>
      <c r="U53" s="433"/>
      <c r="V53" s="446"/>
      <c r="W53" s="174"/>
    </row>
    <row r="54" spans="1:23" s="14" customFormat="1" ht="50.1" customHeight="1" x14ac:dyDescent="0.25">
      <c r="A54" s="456"/>
      <c r="B54" s="459"/>
      <c r="C54" s="426" t="s">
        <v>198</v>
      </c>
      <c r="D54" s="428" t="s">
        <v>101</v>
      </c>
      <c r="E54" s="428"/>
      <c r="F54" s="32" t="s">
        <v>30</v>
      </c>
      <c r="G54" s="114">
        <v>0.05</v>
      </c>
      <c r="H54" s="114">
        <v>0.09</v>
      </c>
      <c r="I54" s="114">
        <v>0.09</v>
      </c>
      <c r="J54" s="118">
        <v>0.09</v>
      </c>
      <c r="K54" s="118">
        <v>0.09</v>
      </c>
      <c r="L54" s="118">
        <v>0.09</v>
      </c>
      <c r="M54" s="118">
        <v>0.09</v>
      </c>
      <c r="N54" s="118">
        <v>0.09</v>
      </c>
      <c r="O54" s="118">
        <v>0.09</v>
      </c>
      <c r="P54" s="114">
        <v>0.09</v>
      </c>
      <c r="Q54" s="114">
        <v>0.09</v>
      </c>
      <c r="R54" s="114">
        <v>0.05</v>
      </c>
      <c r="S54" s="119">
        <f t="shared" si="2"/>
        <v>0.99999999999999989</v>
      </c>
      <c r="T54" s="423"/>
      <c r="U54" s="432">
        <v>0.02</v>
      </c>
      <c r="V54" s="434" t="s">
        <v>233</v>
      </c>
      <c r="W54" s="174"/>
    </row>
    <row r="55" spans="1:23" s="14" customFormat="1" ht="50.1" customHeight="1" thickBot="1" x14ac:dyDescent="0.3">
      <c r="A55" s="456"/>
      <c r="B55" s="459"/>
      <c r="C55" s="427"/>
      <c r="D55" s="429"/>
      <c r="E55" s="429"/>
      <c r="F55" s="61" t="s">
        <v>31</v>
      </c>
      <c r="G55" s="120">
        <v>0.05</v>
      </c>
      <c r="H55" s="120">
        <v>0.09</v>
      </c>
      <c r="I55" s="120">
        <v>0.09</v>
      </c>
      <c r="J55" s="120">
        <v>0.09</v>
      </c>
      <c r="K55" s="120">
        <v>0.09</v>
      </c>
      <c r="L55" s="120">
        <v>0.09</v>
      </c>
      <c r="M55" s="120">
        <v>0.09</v>
      </c>
      <c r="N55" s="120">
        <v>0.09</v>
      </c>
      <c r="O55" s="120">
        <v>0.09</v>
      </c>
      <c r="P55" s="120">
        <v>0</v>
      </c>
      <c r="Q55" s="120">
        <v>0</v>
      </c>
      <c r="R55" s="120">
        <v>0</v>
      </c>
      <c r="S55" s="121">
        <f t="shared" si="2"/>
        <v>0.76999999999999991</v>
      </c>
      <c r="T55" s="423"/>
      <c r="U55" s="433"/>
      <c r="V55" s="451"/>
      <c r="W55" s="174"/>
    </row>
    <row r="56" spans="1:23" s="14" customFormat="1" ht="50.1" customHeight="1" x14ac:dyDescent="0.25">
      <c r="A56" s="456"/>
      <c r="B56" s="459"/>
      <c r="C56" s="426" t="s">
        <v>199</v>
      </c>
      <c r="D56" s="428" t="s">
        <v>101</v>
      </c>
      <c r="E56" s="428"/>
      <c r="F56" s="32" t="s">
        <v>30</v>
      </c>
      <c r="G56" s="114">
        <v>0.05</v>
      </c>
      <c r="H56" s="114">
        <v>0.09</v>
      </c>
      <c r="I56" s="114">
        <v>0.09</v>
      </c>
      <c r="J56" s="236">
        <v>0.09</v>
      </c>
      <c r="K56" s="236">
        <v>0.09</v>
      </c>
      <c r="L56" s="236">
        <v>0.09</v>
      </c>
      <c r="M56" s="118">
        <v>0.09</v>
      </c>
      <c r="N56" s="118">
        <v>0.09</v>
      </c>
      <c r="O56" s="118">
        <v>0.09</v>
      </c>
      <c r="P56" s="114">
        <v>0.09</v>
      </c>
      <c r="Q56" s="114">
        <v>0.09</v>
      </c>
      <c r="R56" s="114">
        <v>0.05</v>
      </c>
      <c r="S56" s="119">
        <f t="shared" si="2"/>
        <v>0.99999999999999989</v>
      </c>
      <c r="T56" s="423"/>
      <c r="U56" s="432">
        <v>2.5000000000000001E-2</v>
      </c>
      <c r="V56" s="434" t="s">
        <v>234</v>
      </c>
      <c r="W56" s="174"/>
    </row>
    <row r="57" spans="1:23" s="14" customFormat="1" ht="50.1" customHeight="1" thickBot="1" x14ac:dyDescent="0.3">
      <c r="A57" s="456"/>
      <c r="B57" s="459"/>
      <c r="C57" s="427"/>
      <c r="D57" s="429"/>
      <c r="E57" s="429"/>
      <c r="F57" s="61" t="s">
        <v>31</v>
      </c>
      <c r="G57" s="120">
        <v>0.05</v>
      </c>
      <c r="H57" s="120">
        <v>0.09</v>
      </c>
      <c r="I57" s="120">
        <v>0.09</v>
      </c>
      <c r="J57" s="234">
        <v>0.09</v>
      </c>
      <c r="K57" s="234">
        <v>0.09</v>
      </c>
      <c r="L57" s="234">
        <v>0.09</v>
      </c>
      <c r="M57" s="120">
        <v>0.09</v>
      </c>
      <c r="N57" s="120">
        <v>0.09</v>
      </c>
      <c r="O57" s="120">
        <v>0.09</v>
      </c>
      <c r="P57" s="120">
        <v>0</v>
      </c>
      <c r="Q57" s="120">
        <v>0</v>
      </c>
      <c r="R57" s="120">
        <v>0</v>
      </c>
      <c r="S57" s="121">
        <f t="shared" si="2"/>
        <v>0.76999999999999991</v>
      </c>
      <c r="T57" s="423"/>
      <c r="U57" s="433"/>
      <c r="V57" s="446"/>
      <c r="W57" s="174"/>
    </row>
    <row r="58" spans="1:23" s="14" customFormat="1" ht="50.1" customHeight="1" x14ac:dyDescent="0.25">
      <c r="A58" s="456"/>
      <c r="B58" s="459"/>
      <c r="C58" s="426" t="s">
        <v>200</v>
      </c>
      <c r="D58" s="428" t="s">
        <v>101</v>
      </c>
      <c r="E58" s="428"/>
      <c r="F58" s="32" t="s">
        <v>30</v>
      </c>
      <c r="G58" s="114">
        <v>0.05</v>
      </c>
      <c r="H58" s="114">
        <v>0.09</v>
      </c>
      <c r="I58" s="114">
        <v>0.09</v>
      </c>
      <c r="J58" s="118">
        <v>0.09</v>
      </c>
      <c r="K58" s="118">
        <v>0.09</v>
      </c>
      <c r="L58" s="118">
        <v>0.09</v>
      </c>
      <c r="M58" s="118">
        <v>0.09</v>
      </c>
      <c r="N58" s="118">
        <v>0.09</v>
      </c>
      <c r="O58" s="118">
        <v>0.09</v>
      </c>
      <c r="P58" s="114">
        <v>0.09</v>
      </c>
      <c r="Q58" s="114">
        <v>0.09</v>
      </c>
      <c r="R58" s="114">
        <v>0.05</v>
      </c>
      <c r="S58" s="119">
        <f t="shared" si="2"/>
        <v>0.99999999999999989</v>
      </c>
      <c r="T58" s="423"/>
      <c r="U58" s="432">
        <v>0.02</v>
      </c>
      <c r="V58" s="434" t="s">
        <v>235</v>
      </c>
      <c r="W58" s="174"/>
    </row>
    <row r="59" spans="1:23" s="14" customFormat="1" ht="50.1" customHeight="1" thickBot="1" x14ac:dyDescent="0.3">
      <c r="A59" s="456"/>
      <c r="B59" s="459"/>
      <c r="C59" s="427"/>
      <c r="D59" s="429"/>
      <c r="E59" s="429"/>
      <c r="F59" s="61" t="s">
        <v>31</v>
      </c>
      <c r="G59" s="120">
        <v>0.05</v>
      </c>
      <c r="H59" s="120">
        <v>0.09</v>
      </c>
      <c r="I59" s="120">
        <v>0.09</v>
      </c>
      <c r="J59" s="234">
        <v>0.09</v>
      </c>
      <c r="K59" s="234">
        <v>0.09</v>
      </c>
      <c r="L59" s="234">
        <v>0.09</v>
      </c>
      <c r="M59" s="120">
        <v>0.09</v>
      </c>
      <c r="N59" s="120">
        <v>0.09</v>
      </c>
      <c r="O59" s="120">
        <v>0.09</v>
      </c>
      <c r="P59" s="120">
        <v>0</v>
      </c>
      <c r="Q59" s="120">
        <v>0</v>
      </c>
      <c r="R59" s="120">
        <v>0</v>
      </c>
      <c r="S59" s="121">
        <f t="shared" si="2"/>
        <v>0.76999999999999991</v>
      </c>
      <c r="T59" s="423"/>
      <c r="U59" s="433"/>
      <c r="V59" s="435"/>
      <c r="W59" s="174"/>
    </row>
    <row r="60" spans="1:23" s="14" customFormat="1" ht="50.1" customHeight="1" x14ac:dyDescent="0.25">
      <c r="A60" s="456"/>
      <c r="B60" s="459"/>
      <c r="C60" s="426" t="s">
        <v>201</v>
      </c>
      <c r="D60" s="428" t="s">
        <v>101</v>
      </c>
      <c r="E60" s="428"/>
      <c r="F60" s="32" t="s">
        <v>30</v>
      </c>
      <c r="G60" s="114">
        <v>0.05</v>
      </c>
      <c r="H60" s="114">
        <v>0.09</v>
      </c>
      <c r="I60" s="114">
        <v>0.09</v>
      </c>
      <c r="J60" s="118">
        <v>0.09</v>
      </c>
      <c r="K60" s="118">
        <v>0.09</v>
      </c>
      <c r="L60" s="118">
        <v>0.09</v>
      </c>
      <c r="M60" s="118">
        <v>0.09</v>
      </c>
      <c r="N60" s="118">
        <v>0.09</v>
      </c>
      <c r="O60" s="118">
        <v>0.09</v>
      </c>
      <c r="P60" s="114">
        <v>0.09</v>
      </c>
      <c r="Q60" s="114">
        <v>0.09</v>
      </c>
      <c r="R60" s="114">
        <v>0.05</v>
      </c>
      <c r="S60" s="119">
        <f t="shared" si="2"/>
        <v>0.99999999999999989</v>
      </c>
      <c r="T60" s="423"/>
      <c r="U60" s="432">
        <v>1.4999999999999999E-2</v>
      </c>
      <c r="V60" s="434" t="s">
        <v>236</v>
      </c>
      <c r="W60" s="174"/>
    </row>
    <row r="61" spans="1:23" s="14" customFormat="1" ht="50.1" customHeight="1" thickBot="1" x14ac:dyDescent="0.3">
      <c r="A61" s="456"/>
      <c r="B61" s="506"/>
      <c r="C61" s="427"/>
      <c r="D61" s="429"/>
      <c r="E61" s="429"/>
      <c r="F61" s="61" t="s">
        <v>31</v>
      </c>
      <c r="G61" s="120">
        <v>0.05</v>
      </c>
      <c r="H61" s="120">
        <v>0.09</v>
      </c>
      <c r="I61" s="120">
        <v>0.09</v>
      </c>
      <c r="J61" s="120">
        <v>0.09</v>
      </c>
      <c r="K61" s="120">
        <v>0.09</v>
      </c>
      <c r="L61" s="120">
        <v>0.09</v>
      </c>
      <c r="M61" s="120">
        <v>0.09</v>
      </c>
      <c r="N61" s="120">
        <v>0.09</v>
      </c>
      <c r="O61" s="120">
        <v>0.09</v>
      </c>
      <c r="P61" s="120">
        <v>0</v>
      </c>
      <c r="Q61" s="120">
        <v>0</v>
      </c>
      <c r="R61" s="120">
        <v>0</v>
      </c>
      <c r="S61" s="121">
        <f t="shared" si="2"/>
        <v>0.76999999999999991</v>
      </c>
      <c r="T61" s="425"/>
      <c r="U61" s="433"/>
      <c r="V61" s="446"/>
      <c r="W61" s="174"/>
    </row>
    <row r="62" spans="1:23" s="14" customFormat="1" ht="50.1" customHeight="1" x14ac:dyDescent="0.25">
      <c r="A62" s="456"/>
      <c r="B62" s="458" t="s">
        <v>95</v>
      </c>
      <c r="C62" s="426" t="s">
        <v>202</v>
      </c>
      <c r="D62" s="428" t="s">
        <v>101</v>
      </c>
      <c r="E62" s="428"/>
      <c r="F62" s="32" t="s">
        <v>30</v>
      </c>
      <c r="G62" s="114">
        <v>0.05</v>
      </c>
      <c r="H62" s="114">
        <v>0.09</v>
      </c>
      <c r="I62" s="114">
        <v>0.09</v>
      </c>
      <c r="J62" s="118">
        <v>0.09</v>
      </c>
      <c r="K62" s="118">
        <v>0.09</v>
      </c>
      <c r="L62" s="118">
        <v>0.09</v>
      </c>
      <c r="M62" s="118">
        <v>0.09</v>
      </c>
      <c r="N62" s="118">
        <v>0.09</v>
      </c>
      <c r="O62" s="118">
        <v>0.09</v>
      </c>
      <c r="P62" s="114">
        <v>0.09</v>
      </c>
      <c r="Q62" s="114">
        <v>0.09</v>
      </c>
      <c r="R62" s="114">
        <v>0.05</v>
      </c>
      <c r="S62" s="119">
        <f t="shared" si="2"/>
        <v>0.99999999999999989</v>
      </c>
      <c r="T62" s="422">
        <v>0.15</v>
      </c>
      <c r="U62" s="432">
        <v>0.06</v>
      </c>
      <c r="V62" s="449" t="s">
        <v>239</v>
      </c>
      <c r="W62" s="174"/>
    </row>
    <row r="63" spans="1:23" s="14" customFormat="1" ht="50.1" customHeight="1" thickBot="1" x14ac:dyDescent="0.3">
      <c r="A63" s="456"/>
      <c r="B63" s="459"/>
      <c r="C63" s="454"/>
      <c r="D63" s="441"/>
      <c r="E63" s="441"/>
      <c r="F63" s="33" t="s">
        <v>31</v>
      </c>
      <c r="G63" s="117">
        <v>0.05</v>
      </c>
      <c r="H63" s="117">
        <v>0.09</v>
      </c>
      <c r="I63" s="117">
        <v>0.09</v>
      </c>
      <c r="J63" s="117">
        <v>0.09</v>
      </c>
      <c r="K63" s="117">
        <v>0.09</v>
      </c>
      <c r="L63" s="117">
        <v>0.09</v>
      </c>
      <c r="M63" s="117">
        <v>0.09</v>
      </c>
      <c r="N63" s="117">
        <v>0.09</v>
      </c>
      <c r="O63" s="117">
        <v>0.09</v>
      </c>
      <c r="P63" s="117">
        <v>0</v>
      </c>
      <c r="Q63" s="117">
        <v>0</v>
      </c>
      <c r="R63" s="117">
        <v>0</v>
      </c>
      <c r="S63" s="62">
        <f t="shared" si="2"/>
        <v>0.76999999999999991</v>
      </c>
      <c r="T63" s="423"/>
      <c r="U63" s="433"/>
      <c r="V63" s="450"/>
      <c r="W63" s="174"/>
    </row>
    <row r="64" spans="1:23" s="14" customFormat="1" ht="50.1" customHeight="1" x14ac:dyDescent="0.25">
      <c r="A64" s="456"/>
      <c r="B64" s="460"/>
      <c r="C64" s="426" t="s">
        <v>203</v>
      </c>
      <c r="D64" s="428" t="s">
        <v>101</v>
      </c>
      <c r="E64" s="428"/>
      <c r="F64" s="32" t="s">
        <v>30</v>
      </c>
      <c r="G64" s="114">
        <v>0.05</v>
      </c>
      <c r="H64" s="114">
        <v>0.09</v>
      </c>
      <c r="I64" s="114">
        <v>0.09</v>
      </c>
      <c r="J64" s="118">
        <v>0.09</v>
      </c>
      <c r="K64" s="118">
        <v>0.09</v>
      </c>
      <c r="L64" s="118">
        <v>0.09</v>
      </c>
      <c r="M64" s="118">
        <v>0.09</v>
      </c>
      <c r="N64" s="118">
        <v>0.09</v>
      </c>
      <c r="O64" s="118">
        <v>0.09</v>
      </c>
      <c r="P64" s="114">
        <v>0.09</v>
      </c>
      <c r="Q64" s="114">
        <v>0.09</v>
      </c>
      <c r="R64" s="114">
        <v>0.05</v>
      </c>
      <c r="S64" s="231">
        <f t="shared" si="2"/>
        <v>0.99999999999999989</v>
      </c>
      <c r="T64" s="424"/>
      <c r="U64" s="432">
        <v>0.05</v>
      </c>
      <c r="V64" s="450"/>
      <c r="W64" s="174"/>
    </row>
    <row r="65" spans="1:60" s="14" customFormat="1" ht="50.1" customHeight="1" thickBot="1" x14ac:dyDescent="0.3">
      <c r="A65" s="456"/>
      <c r="B65" s="460"/>
      <c r="C65" s="454"/>
      <c r="D65" s="441"/>
      <c r="E65" s="441"/>
      <c r="F65" s="33" t="s">
        <v>31</v>
      </c>
      <c r="G65" s="235">
        <v>0.05</v>
      </c>
      <c r="H65" s="235">
        <v>0.09</v>
      </c>
      <c r="I65" s="235">
        <v>0.09</v>
      </c>
      <c r="J65" s="229">
        <v>0.09</v>
      </c>
      <c r="K65" s="229">
        <v>0.09</v>
      </c>
      <c r="L65" s="229">
        <v>0.09</v>
      </c>
      <c r="M65" s="237">
        <v>0.09</v>
      </c>
      <c r="N65" s="237">
        <v>0.09</v>
      </c>
      <c r="O65" s="237">
        <v>0.09</v>
      </c>
      <c r="P65" s="235">
        <v>0</v>
      </c>
      <c r="Q65" s="235">
        <v>0</v>
      </c>
      <c r="R65" s="235">
        <v>0</v>
      </c>
      <c r="S65" s="62">
        <f t="shared" si="2"/>
        <v>0.76999999999999991</v>
      </c>
      <c r="T65" s="424"/>
      <c r="U65" s="433"/>
      <c r="V65" s="501"/>
      <c r="W65" s="174"/>
    </row>
    <row r="66" spans="1:60" s="14" customFormat="1" ht="50.1" customHeight="1" x14ac:dyDescent="0.25">
      <c r="A66" s="456"/>
      <c r="B66" s="460"/>
      <c r="C66" s="426" t="s">
        <v>204</v>
      </c>
      <c r="D66" s="428" t="s">
        <v>101</v>
      </c>
      <c r="E66" s="428"/>
      <c r="F66" s="32" t="s">
        <v>30</v>
      </c>
      <c r="G66" s="114">
        <v>0.05</v>
      </c>
      <c r="H66" s="114">
        <v>0.09</v>
      </c>
      <c r="I66" s="114">
        <v>0.09</v>
      </c>
      <c r="J66" s="118">
        <v>0.09</v>
      </c>
      <c r="K66" s="118">
        <v>0.09</v>
      </c>
      <c r="L66" s="118">
        <v>0.09</v>
      </c>
      <c r="M66" s="118">
        <v>0.09</v>
      </c>
      <c r="N66" s="118">
        <v>0.09</v>
      </c>
      <c r="O66" s="118">
        <v>0.09</v>
      </c>
      <c r="P66" s="114">
        <v>0.09</v>
      </c>
      <c r="Q66" s="114">
        <v>0.09</v>
      </c>
      <c r="R66" s="114">
        <v>0.05</v>
      </c>
      <c r="S66" s="231">
        <f>SUM(G66:R66)</f>
        <v>0.99999999999999989</v>
      </c>
      <c r="T66" s="424"/>
      <c r="U66" s="432">
        <v>0.04</v>
      </c>
      <c r="V66" s="449" t="s">
        <v>238</v>
      </c>
      <c r="W66" s="174"/>
    </row>
    <row r="67" spans="1:60" s="14" customFormat="1" ht="50.1" customHeight="1" thickBot="1" x14ac:dyDescent="0.3">
      <c r="A67" s="457"/>
      <c r="B67" s="461"/>
      <c r="C67" s="427"/>
      <c r="D67" s="429"/>
      <c r="E67" s="429"/>
      <c r="F67" s="61" t="s">
        <v>31</v>
      </c>
      <c r="G67" s="234">
        <v>0.05</v>
      </c>
      <c r="H67" s="234">
        <v>0.09</v>
      </c>
      <c r="I67" s="234">
        <v>0.09</v>
      </c>
      <c r="J67" s="227">
        <v>0.09</v>
      </c>
      <c r="K67" s="227">
        <v>0.09</v>
      </c>
      <c r="L67" s="227">
        <v>0.09</v>
      </c>
      <c r="M67" s="228">
        <v>0.09</v>
      </c>
      <c r="N67" s="228">
        <v>0.09</v>
      </c>
      <c r="O67" s="228">
        <v>0.09</v>
      </c>
      <c r="P67" s="234">
        <v>0</v>
      </c>
      <c r="Q67" s="234">
        <v>0</v>
      </c>
      <c r="R67" s="234">
        <v>0</v>
      </c>
      <c r="S67" s="121">
        <f>SUM(G67:R67)</f>
        <v>0.76999999999999991</v>
      </c>
      <c r="T67" s="447"/>
      <c r="U67" s="433"/>
      <c r="V67" s="450"/>
      <c r="W67" s="174"/>
    </row>
    <row r="68" spans="1:60" s="16" customFormat="1" ht="30.75" customHeight="1" thickBot="1" x14ac:dyDescent="0.3">
      <c r="A68" s="452" t="s">
        <v>32</v>
      </c>
      <c r="B68" s="453"/>
      <c r="C68" s="453"/>
      <c r="D68" s="453"/>
      <c r="E68" s="453"/>
      <c r="F68" s="453"/>
      <c r="G68" s="453"/>
      <c r="H68" s="453"/>
      <c r="I68" s="453"/>
      <c r="J68" s="453"/>
      <c r="K68" s="453"/>
      <c r="L68" s="453"/>
      <c r="M68" s="453"/>
      <c r="N68" s="453"/>
      <c r="O68" s="453"/>
      <c r="P68" s="453"/>
      <c r="Q68" s="453"/>
      <c r="R68" s="453"/>
      <c r="S68" s="453"/>
      <c r="T68" s="63">
        <f>SUM(T8:T67)</f>
        <v>1</v>
      </c>
      <c r="U68" s="66">
        <f>SUM(U8:U67)</f>
        <v>1.0000000000000004</v>
      </c>
      <c r="V68" s="64"/>
      <c r="W68" s="17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s="16" customFormat="1" ht="30.75" customHeight="1" x14ac:dyDescent="0.25">
      <c r="A69" s="17"/>
      <c r="B69" s="17"/>
      <c r="C69" s="24"/>
      <c r="D69" s="17"/>
      <c r="E69" s="17"/>
      <c r="F69" s="17"/>
      <c r="G69" s="18"/>
      <c r="H69" s="18"/>
      <c r="I69" s="18"/>
      <c r="J69" s="18"/>
      <c r="K69" s="18"/>
      <c r="L69" s="18"/>
      <c r="M69" s="18"/>
      <c r="N69" s="18"/>
      <c r="O69" s="18"/>
      <c r="P69" s="18"/>
      <c r="Q69" s="18"/>
      <c r="R69" s="18"/>
      <c r="S69" s="18"/>
      <c r="T69" s="19"/>
      <c r="U69" s="19"/>
      <c r="V69" s="53" t="s">
        <v>167</v>
      </c>
      <c r="W69" s="17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ht="29.25" customHeight="1" x14ac:dyDescent="0.25">
      <c r="A70" s="14"/>
      <c r="B70" s="14"/>
      <c r="C70" s="25"/>
      <c r="D70" s="14"/>
      <c r="E70" s="14"/>
      <c r="F70" s="14"/>
      <c r="G70" s="14"/>
      <c r="H70" s="14"/>
      <c r="I70" s="14"/>
      <c r="J70" s="14"/>
      <c r="K70" s="14"/>
      <c r="L70" s="14"/>
      <c r="M70" s="14"/>
      <c r="N70" s="20"/>
      <c r="O70" s="20"/>
      <c r="P70" s="20"/>
      <c r="Q70" s="20"/>
      <c r="R70" s="20"/>
      <c r="S70" s="20"/>
      <c r="T70" s="20"/>
      <c r="U70" s="20"/>
    </row>
    <row r="71" spans="1:60" x14ac:dyDescent="0.25">
      <c r="A71" s="14"/>
      <c r="B71" s="14"/>
      <c r="C71" s="25"/>
      <c r="D71" s="14"/>
      <c r="E71" s="14"/>
      <c r="F71" s="14"/>
      <c r="G71" s="14"/>
      <c r="H71" s="14"/>
      <c r="I71" s="14"/>
      <c r="J71" s="14"/>
      <c r="K71" s="14"/>
      <c r="L71" s="14"/>
      <c r="M71" s="14"/>
      <c r="N71" s="20"/>
      <c r="O71" s="20"/>
      <c r="P71" s="20"/>
      <c r="Q71" s="20"/>
      <c r="R71" s="20"/>
      <c r="S71" s="20"/>
      <c r="T71" s="20"/>
      <c r="U71" s="20"/>
    </row>
    <row r="72" spans="1:60" x14ac:dyDescent="0.25">
      <c r="A72" s="14"/>
      <c r="B72" s="14"/>
      <c r="C72" s="25"/>
      <c r="D72" s="14"/>
      <c r="E72" s="14"/>
      <c r="F72" s="14"/>
      <c r="G72" s="14"/>
      <c r="H72" s="14"/>
      <c r="I72" s="14"/>
      <c r="J72" s="14"/>
      <c r="K72" s="14"/>
      <c r="L72" s="14"/>
      <c r="M72" s="14"/>
      <c r="N72" s="20"/>
      <c r="O72" s="20"/>
      <c r="P72" s="20"/>
      <c r="Q72" s="20"/>
      <c r="R72" s="20"/>
      <c r="S72" s="20"/>
      <c r="T72" s="20"/>
      <c r="U72" s="20"/>
    </row>
    <row r="73" spans="1:60" x14ac:dyDescent="0.25">
      <c r="A73" s="14"/>
      <c r="B73" s="14"/>
      <c r="C73" s="25"/>
      <c r="D73" s="14"/>
      <c r="E73" s="14"/>
      <c r="F73" s="14"/>
      <c r="G73" s="14"/>
      <c r="H73" s="14"/>
      <c r="I73" s="14"/>
      <c r="J73" s="14"/>
      <c r="K73" s="14"/>
      <c r="L73" s="14"/>
      <c r="M73" s="14"/>
      <c r="N73" s="20"/>
      <c r="O73" s="20"/>
      <c r="P73" s="20"/>
      <c r="Q73" s="20"/>
      <c r="R73" s="20"/>
      <c r="S73" s="20"/>
      <c r="T73" s="20"/>
      <c r="U73" s="20"/>
    </row>
    <row r="74" spans="1:60" x14ac:dyDescent="0.25">
      <c r="A74" s="14"/>
      <c r="B74" s="14"/>
      <c r="C74" s="25"/>
      <c r="D74" s="14"/>
      <c r="E74" s="14"/>
      <c r="F74" s="14"/>
      <c r="G74" s="14"/>
      <c r="H74" s="14"/>
      <c r="I74" s="14"/>
      <c r="J74" s="14"/>
      <c r="K74" s="14"/>
      <c r="L74" s="14"/>
      <c r="M74" s="14"/>
      <c r="N74" s="20"/>
      <c r="O74" s="20"/>
      <c r="P74" s="20"/>
      <c r="Q74" s="20"/>
      <c r="R74" s="20"/>
      <c r="S74" s="20"/>
      <c r="T74" s="20"/>
      <c r="U74" s="20"/>
    </row>
    <row r="75" spans="1:60" x14ac:dyDescent="0.25">
      <c r="A75" s="14"/>
      <c r="B75" s="14"/>
      <c r="C75" s="25"/>
      <c r="D75" s="14"/>
      <c r="E75" s="14"/>
      <c r="F75" s="14"/>
      <c r="G75" s="14"/>
      <c r="H75" s="14"/>
      <c r="I75" s="14"/>
      <c r="J75" s="14"/>
      <c r="K75" s="14"/>
      <c r="L75" s="14"/>
      <c r="M75" s="14"/>
      <c r="N75" s="20"/>
      <c r="O75" s="20"/>
      <c r="P75" s="20"/>
      <c r="Q75" s="20"/>
      <c r="R75" s="20"/>
      <c r="S75" s="20"/>
      <c r="T75" s="20"/>
      <c r="U75" s="20"/>
    </row>
    <row r="76" spans="1:60"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A136" s="14"/>
      <c r="B136" s="14"/>
      <c r="C136" s="25"/>
      <c r="D136" s="14"/>
      <c r="E136" s="14"/>
      <c r="F136" s="14"/>
      <c r="G136" s="14"/>
      <c r="H136" s="14"/>
      <c r="I136" s="14"/>
      <c r="J136" s="14"/>
      <c r="K136" s="14"/>
      <c r="L136" s="14"/>
      <c r="M136" s="14"/>
      <c r="N136" s="20"/>
      <c r="O136" s="20"/>
      <c r="P136" s="20"/>
      <c r="Q136" s="20"/>
      <c r="R136" s="20"/>
      <c r="S136" s="20"/>
      <c r="T136" s="20"/>
      <c r="U136" s="20"/>
    </row>
    <row r="137" spans="1:21" x14ac:dyDescent="0.25">
      <c r="A137" s="14"/>
      <c r="B137" s="14"/>
      <c r="C137" s="25"/>
      <c r="D137" s="14"/>
      <c r="E137" s="14"/>
      <c r="F137" s="14"/>
      <c r="G137" s="14"/>
      <c r="H137" s="14"/>
      <c r="I137" s="14"/>
      <c r="J137" s="14"/>
      <c r="K137" s="14"/>
      <c r="L137" s="14"/>
      <c r="M137" s="14"/>
      <c r="N137" s="20"/>
      <c r="O137" s="20"/>
      <c r="P137" s="20"/>
      <c r="Q137" s="20"/>
      <c r="R137" s="20"/>
      <c r="S137" s="20"/>
      <c r="T137" s="20"/>
      <c r="U137" s="20"/>
    </row>
    <row r="138" spans="1:21" x14ac:dyDescent="0.25">
      <c r="C138" s="25"/>
      <c r="D138" s="14"/>
      <c r="E138" s="14"/>
      <c r="F138" s="14"/>
      <c r="G138" s="14"/>
      <c r="H138" s="14"/>
      <c r="I138" s="14"/>
      <c r="J138" s="14"/>
      <c r="K138" s="14"/>
      <c r="L138" s="14"/>
      <c r="M138" s="14"/>
      <c r="N138" s="20"/>
    </row>
    <row r="139" spans="1:21" x14ac:dyDescent="0.25">
      <c r="C139" s="25"/>
      <c r="D139" s="14"/>
      <c r="E139" s="14"/>
      <c r="F139" s="14"/>
      <c r="G139" s="14"/>
      <c r="H139" s="14"/>
      <c r="I139" s="14"/>
      <c r="J139" s="14"/>
      <c r="K139" s="14"/>
      <c r="L139" s="14"/>
      <c r="M139" s="14"/>
      <c r="N139" s="20"/>
    </row>
    <row r="140" spans="1:21" x14ac:dyDescent="0.25">
      <c r="C140" s="25"/>
      <c r="D140" s="14"/>
      <c r="E140" s="14"/>
      <c r="F140" s="14"/>
      <c r="G140" s="14"/>
      <c r="H140" s="14"/>
      <c r="I140" s="14"/>
      <c r="J140" s="14"/>
      <c r="K140" s="14"/>
      <c r="L140" s="14"/>
      <c r="M140" s="14"/>
      <c r="N140" s="20"/>
    </row>
    <row r="141" spans="1:21" x14ac:dyDescent="0.25">
      <c r="C141" s="25"/>
      <c r="D141" s="14"/>
      <c r="E141" s="14"/>
      <c r="F141" s="14"/>
      <c r="G141" s="14"/>
      <c r="H141" s="14"/>
      <c r="I141" s="14"/>
      <c r="J141" s="14"/>
      <c r="K141" s="14"/>
      <c r="L141" s="14"/>
      <c r="M141" s="14"/>
      <c r="N141" s="20"/>
    </row>
  </sheetData>
  <mergeCells count="180">
    <mergeCell ref="W12:W13"/>
    <mergeCell ref="B18:B27"/>
    <mergeCell ref="E24:E25"/>
    <mergeCell ref="U24:U25"/>
    <mergeCell ref="V62:V65"/>
    <mergeCell ref="X10:X11"/>
    <mergeCell ref="V10:V11"/>
    <mergeCell ref="C12:C13"/>
    <mergeCell ref="V22:V23"/>
    <mergeCell ref="T18:T27"/>
    <mergeCell ref="U18:U19"/>
    <mergeCell ref="C34:C35"/>
    <mergeCell ref="D34:D35"/>
    <mergeCell ref="E34:E35"/>
    <mergeCell ref="V26:V27"/>
    <mergeCell ref="D26:D27"/>
    <mergeCell ref="E26:E27"/>
    <mergeCell ref="U26:U27"/>
    <mergeCell ref="V24:V25"/>
    <mergeCell ref="B44:B61"/>
    <mergeCell ref="C46:C47"/>
    <mergeCell ref="D46:D47"/>
    <mergeCell ref="C44:C45"/>
    <mergeCell ref="D60:D61"/>
    <mergeCell ref="F6:S6"/>
    <mergeCell ref="T6:U6"/>
    <mergeCell ref="V6:V7"/>
    <mergeCell ref="D8:D9"/>
    <mergeCell ref="E8:E9"/>
    <mergeCell ref="U8:U9"/>
    <mergeCell ref="V8:V9"/>
    <mergeCell ref="D12:D13"/>
    <mergeCell ref="E12:E13"/>
    <mergeCell ref="U12:U13"/>
    <mergeCell ref="E10:E11"/>
    <mergeCell ref="A8:A37"/>
    <mergeCell ref="C8:C9"/>
    <mergeCell ref="A1:B4"/>
    <mergeCell ref="C1:V1"/>
    <mergeCell ref="C2:V2"/>
    <mergeCell ref="D3:V3"/>
    <mergeCell ref="D4:V4"/>
    <mergeCell ref="A6:A7"/>
    <mergeCell ref="B6:B7"/>
    <mergeCell ref="C6:C7"/>
    <mergeCell ref="C18:C19"/>
    <mergeCell ref="D18:D19"/>
    <mergeCell ref="E18:E19"/>
    <mergeCell ref="C22:C23"/>
    <mergeCell ref="D22:D23"/>
    <mergeCell ref="E22:E23"/>
    <mergeCell ref="V12:V13"/>
    <mergeCell ref="V18:V19"/>
    <mergeCell ref="D14:D15"/>
    <mergeCell ref="E14:E15"/>
    <mergeCell ref="C14:C15"/>
    <mergeCell ref="C10:C11"/>
    <mergeCell ref="D10:D11"/>
    <mergeCell ref="D6:E6"/>
    <mergeCell ref="A38:A43"/>
    <mergeCell ref="B38:B43"/>
    <mergeCell ref="T38:T43"/>
    <mergeCell ref="C38:C39"/>
    <mergeCell ref="D38:D39"/>
    <mergeCell ref="E38:E39"/>
    <mergeCell ref="U38:U39"/>
    <mergeCell ref="D40:D41"/>
    <mergeCell ref="E30:E31"/>
    <mergeCell ref="U30:U31"/>
    <mergeCell ref="C32:C33"/>
    <mergeCell ref="D32:D33"/>
    <mergeCell ref="E32:E33"/>
    <mergeCell ref="U32:U33"/>
    <mergeCell ref="T28:T37"/>
    <mergeCell ref="C36:C37"/>
    <mergeCell ref="D36:D37"/>
    <mergeCell ref="E36:E37"/>
    <mergeCell ref="U36:U37"/>
    <mergeCell ref="B28:B37"/>
    <mergeCell ref="C28:C29"/>
    <mergeCell ref="U34:U35"/>
    <mergeCell ref="C40:C41"/>
    <mergeCell ref="C42:C43"/>
    <mergeCell ref="E60:E61"/>
    <mergeCell ref="D50:D51"/>
    <mergeCell ref="C56:C57"/>
    <mergeCell ref="D56:D57"/>
    <mergeCell ref="E56:E57"/>
    <mergeCell ref="C60:C61"/>
    <mergeCell ref="C54:C55"/>
    <mergeCell ref="D54:D55"/>
    <mergeCell ref="E54:E55"/>
    <mergeCell ref="A68:S68"/>
    <mergeCell ref="U62:U63"/>
    <mergeCell ref="C64:C65"/>
    <mergeCell ref="D64:D65"/>
    <mergeCell ref="E64:E65"/>
    <mergeCell ref="U64:U65"/>
    <mergeCell ref="A44:A67"/>
    <mergeCell ref="B62:B67"/>
    <mergeCell ref="C62:C63"/>
    <mergeCell ref="D62:D63"/>
    <mergeCell ref="C50:C51"/>
    <mergeCell ref="U50:U51"/>
    <mergeCell ref="T44:T61"/>
    <mergeCell ref="C48:C49"/>
    <mergeCell ref="D48:D49"/>
    <mergeCell ref="E48:E49"/>
    <mergeCell ref="C52:C53"/>
    <mergeCell ref="D52:D53"/>
    <mergeCell ref="C66:C67"/>
    <mergeCell ref="E50:E51"/>
    <mergeCell ref="U66:U67"/>
    <mergeCell ref="D66:D67"/>
    <mergeCell ref="C58:C59"/>
    <mergeCell ref="D58:D59"/>
    <mergeCell ref="T62:T67"/>
    <mergeCell ref="E52:E53"/>
    <mergeCell ref="E66:E67"/>
    <mergeCell ref="E62:E63"/>
    <mergeCell ref="E40:E41"/>
    <mergeCell ref="U40:U41"/>
    <mergeCell ref="E44:E45"/>
    <mergeCell ref="E46:E47"/>
    <mergeCell ref="W10:W11"/>
    <mergeCell ref="V14:V15"/>
    <mergeCell ref="U44:U45"/>
    <mergeCell ref="V44:V45"/>
    <mergeCell ref="V66:V67"/>
    <mergeCell ref="U60:U61"/>
    <mergeCell ref="V60:V61"/>
    <mergeCell ref="U52:U53"/>
    <mergeCell ref="V50:V51"/>
    <mergeCell ref="V52:V53"/>
    <mergeCell ref="V30:V31"/>
    <mergeCell ref="V36:V37"/>
    <mergeCell ref="V58:V59"/>
    <mergeCell ref="U48:U49"/>
    <mergeCell ref="V48:V49"/>
    <mergeCell ref="V54:V55"/>
    <mergeCell ref="U46:U47"/>
    <mergeCell ref="V46:V47"/>
    <mergeCell ref="U14:U15"/>
    <mergeCell ref="U10:U11"/>
    <mergeCell ref="V20:V21"/>
    <mergeCell ref="V38:V39"/>
    <mergeCell ref="V40:V41"/>
    <mergeCell ref="U58:U59"/>
    <mergeCell ref="D42:D43"/>
    <mergeCell ref="E42:E43"/>
    <mergeCell ref="U42:U43"/>
    <mergeCell ref="V42:V43"/>
    <mergeCell ref="V34:V35"/>
    <mergeCell ref="V28:V29"/>
    <mergeCell ref="V32:V33"/>
    <mergeCell ref="U56:U57"/>
    <mergeCell ref="V56:V57"/>
    <mergeCell ref="U54:U55"/>
    <mergeCell ref="E58:E59"/>
    <mergeCell ref="D44:D45"/>
    <mergeCell ref="C30:C31"/>
    <mergeCell ref="D30:D31"/>
    <mergeCell ref="E28:E29"/>
    <mergeCell ref="U28:U29"/>
    <mergeCell ref="D28:D29"/>
    <mergeCell ref="C26:C27"/>
    <mergeCell ref="C24:C25"/>
    <mergeCell ref="D24:D25"/>
    <mergeCell ref="U22:U23"/>
    <mergeCell ref="C16:C17"/>
    <mergeCell ref="D16:D17"/>
    <mergeCell ref="E16:E17"/>
    <mergeCell ref="U16:U17"/>
    <mergeCell ref="V16:V17"/>
    <mergeCell ref="B8:B17"/>
    <mergeCell ref="T8:T17"/>
    <mergeCell ref="C20:C21"/>
    <mergeCell ref="D20:D21"/>
    <mergeCell ref="E20:E21"/>
    <mergeCell ref="U20:U21"/>
  </mergeCells>
  <printOptions horizontalCentered="1"/>
  <pageMargins left="0.25" right="0.25" top="0.75" bottom="0.75" header="0.3" footer="0.3"/>
  <pageSetup scale="55" orientation="portrait" r:id="rId1"/>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1AF95-F5F3-4A07-8F40-BE616F535C15}">
  <dimension ref="A1:CE39"/>
  <sheetViews>
    <sheetView zoomScale="66" zoomScaleNormal="66" workbookViewId="0">
      <selection activeCell="G3" sqref="G3:Y3"/>
    </sheetView>
  </sheetViews>
  <sheetFormatPr baseColWidth="10" defaultRowHeight="12.75" x14ac:dyDescent="0.2"/>
  <cols>
    <col min="1" max="1" width="8.7109375" style="73" customWidth="1"/>
    <col min="2" max="2" width="25.85546875" style="73" customWidth="1"/>
    <col min="3" max="3" width="15.5703125" style="73" customWidth="1"/>
    <col min="4" max="4" width="16" style="73" customWidth="1"/>
    <col min="5" max="5" width="28.140625" style="73" bestFit="1" customWidth="1"/>
    <col min="6" max="6" width="15.5703125" style="73" bestFit="1" customWidth="1"/>
    <col min="7" max="7" width="16" style="73" bestFit="1" customWidth="1"/>
    <col min="8" max="8" width="17.42578125" style="296" bestFit="1" customWidth="1"/>
    <col min="9" max="9" width="16" style="296" bestFit="1" customWidth="1"/>
    <col min="10" max="10" width="14.7109375" style="296" bestFit="1" customWidth="1"/>
    <col min="11" max="11" width="15.140625" style="296" bestFit="1" customWidth="1"/>
    <col min="12" max="12" width="17.42578125" style="297" bestFit="1" customWidth="1"/>
    <col min="13" max="13" width="28.7109375" style="70" customWidth="1"/>
    <col min="14" max="14" width="14.85546875" style="73" customWidth="1"/>
    <col min="15" max="16" width="10.140625" style="73" customWidth="1"/>
    <col min="17" max="17" width="14.42578125" style="73" customWidth="1"/>
    <col min="18" max="18" width="12.42578125" style="73" customWidth="1"/>
    <col min="19" max="22" width="16.7109375" style="73" customWidth="1"/>
    <col min="23" max="23" width="32" style="73" customWidth="1"/>
    <col min="24" max="25" width="22.28515625" style="108" customWidth="1"/>
    <col min="26" max="26" width="29.7109375" style="70" customWidth="1"/>
    <col min="27" max="27" width="4.85546875" style="70" customWidth="1"/>
    <col min="28" max="28" width="7.7109375" style="71" customWidth="1"/>
    <col min="29" max="29" width="14.140625" style="71" customWidth="1"/>
    <col min="30" max="30" width="1.85546875" style="71" customWidth="1"/>
    <col min="31" max="31" width="14.28515625" style="71" customWidth="1"/>
    <col min="32" max="32" width="1.85546875" style="71" customWidth="1"/>
    <col min="33" max="33" width="16.85546875" style="71" customWidth="1"/>
    <col min="34" max="35" width="1.85546875" style="71" customWidth="1"/>
    <col min="36" max="36" width="14.140625" style="71" customWidth="1"/>
    <col min="37" max="39" width="11.42578125" style="72"/>
    <col min="40" max="83" width="11.42578125" style="70"/>
    <col min="84" max="16384" width="11.42578125" style="73"/>
  </cols>
  <sheetData>
    <row r="1" spans="1:83" ht="18" customHeight="1" x14ac:dyDescent="0.2">
      <c r="A1" s="507"/>
      <c r="B1" s="508"/>
      <c r="C1" s="508"/>
      <c r="D1" s="508"/>
      <c r="E1" s="511" t="s">
        <v>0</v>
      </c>
      <c r="F1" s="511"/>
      <c r="G1" s="511"/>
      <c r="H1" s="511"/>
      <c r="I1" s="511"/>
      <c r="J1" s="511"/>
      <c r="K1" s="511"/>
      <c r="L1" s="511"/>
      <c r="M1" s="511"/>
      <c r="N1" s="511"/>
      <c r="O1" s="511"/>
      <c r="P1" s="511"/>
      <c r="Q1" s="511"/>
      <c r="R1" s="511"/>
      <c r="S1" s="511"/>
      <c r="T1" s="511"/>
      <c r="U1" s="511"/>
      <c r="V1" s="511"/>
      <c r="W1" s="511"/>
      <c r="X1" s="511"/>
      <c r="Y1" s="512"/>
    </row>
    <row r="2" spans="1:83" ht="18" customHeight="1" x14ac:dyDescent="0.2">
      <c r="A2" s="509"/>
      <c r="B2" s="510"/>
      <c r="C2" s="510"/>
      <c r="D2" s="510"/>
      <c r="E2" s="513" t="s">
        <v>108</v>
      </c>
      <c r="F2" s="513"/>
      <c r="G2" s="513"/>
      <c r="H2" s="513"/>
      <c r="I2" s="513"/>
      <c r="J2" s="513"/>
      <c r="K2" s="513"/>
      <c r="L2" s="513"/>
      <c r="M2" s="513"/>
      <c r="N2" s="513"/>
      <c r="O2" s="513"/>
      <c r="P2" s="513"/>
      <c r="Q2" s="513"/>
      <c r="R2" s="513"/>
      <c r="S2" s="513"/>
      <c r="T2" s="513"/>
      <c r="U2" s="513"/>
      <c r="V2" s="513"/>
      <c r="W2" s="513"/>
      <c r="X2" s="513"/>
      <c r="Y2" s="514"/>
    </row>
    <row r="3" spans="1:83" ht="18" customHeight="1" x14ac:dyDescent="0.2">
      <c r="A3" s="509"/>
      <c r="B3" s="510"/>
      <c r="C3" s="510"/>
      <c r="D3" s="510"/>
      <c r="E3" s="515" t="s">
        <v>109</v>
      </c>
      <c r="F3" s="515"/>
      <c r="G3" s="515" t="s">
        <v>86</v>
      </c>
      <c r="H3" s="515"/>
      <c r="I3" s="515"/>
      <c r="J3" s="515"/>
      <c r="K3" s="515"/>
      <c r="L3" s="515"/>
      <c r="M3" s="515"/>
      <c r="N3" s="515"/>
      <c r="O3" s="515"/>
      <c r="P3" s="515"/>
      <c r="Q3" s="515"/>
      <c r="R3" s="515"/>
      <c r="S3" s="515"/>
      <c r="T3" s="515"/>
      <c r="U3" s="515"/>
      <c r="V3" s="515"/>
      <c r="W3" s="515"/>
      <c r="X3" s="515"/>
      <c r="Y3" s="516"/>
    </row>
    <row r="4" spans="1:83" ht="18" customHeight="1" x14ac:dyDescent="0.2">
      <c r="A4" s="509"/>
      <c r="B4" s="510"/>
      <c r="C4" s="510"/>
      <c r="D4" s="510"/>
      <c r="E4" s="515" t="s">
        <v>110</v>
      </c>
      <c r="F4" s="515"/>
      <c r="G4" s="515" t="s">
        <v>111</v>
      </c>
      <c r="H4" s="515"/>
      <c r="I4" s="515"/>
      <c r="J4" s="515"/>
      <c r="K4" s="515"/>
      <c r="L4" s="515"/>
      <c r="M4" s="515"/>
      <c r="N4" s="515"/>
      <c r="O4" s="515"/>
      <c r="P4" s="515"/>
      <c r="Q4" s="515"/>
      <c r="R4" s="515"/>
      <c r="S4" s="515"/>
      <c r="T4" s="515"/>
      <c r="U4" s="515"/>
      <c r="V4" s="515"/>
      <c r="W4" s="515"/>
      <c r="X4" s="515"/>
      <c r="Y4" s="516"/>
    </row>
    <row r="5" spans="1:83" s="77" customFormat="1" ht="27" customHeight="1" x14ac:dyDescent="0.2">
      <c r="A5" s="537" t="s">
        <v>112</v>
      </c>
      <c r="B5" s="517" t="s">
        <v>113</v>
      </c>
      <c r="C5" s="517" t="s">
        <v>171</v>
      </c>
      <c r="D5" s="517" t="s">
        <v>114</v>
      </c>
      <c r="E5" s="517" t="s">
        <v>115</v>
      </c>
      <c r="F5" s="517" t="s">
        <v>116</v>
      </c>
      <c r="G5" s="517"/>
      <c r="H5" s="517"/>
      <c r="I5" s="517"/>
      <c r="J5" s="517" t="s">
        <v>117</v>
      </c>
      <c r="K5" s="517"/>
      <c r="L5" s="517"/>
      <c r="M5" s="517"/>
      <c r="N5" s="517" t="s">
        <v>118</v>
      </c>
      <c r="O5" s="517"/>
      <c r="P5" s="517"/>
      <c r="Q5" s="517"/>
      <c r="R5" s="517"/>
      <c r="S5" s="517" t="s">
        <v>119</v>
      </c>
      <c r="T5" s="517"/>
      <c r="U5" s="517"/>
      <c r="V5" s="517"/>
      <c r="W5" s="517"/>
      <c r="X5" s="517"/>
      <c r="Y5" s="518"/>
      <c r="Z5" s="74"/>
      <c r="AA5" s="74"/>
      <c r="AB5" s="75"/>
      <c r="AC5" s="75"/>
      <c r="AD5" s="75"/>
      <c r="AE5" s="75"/>
      <c r="AF5" s="75"/>
      <c r="AG5" s="75"/>
      <c r="AH5" s="75"/>
      <c r="AI5" s="75"/>
      <c r="AJ5" s="75"/>
      <c r="AK5" s="76"/>
      <c r="AL5" s="76"/>
      <c r="AM5" s="76"/>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row>
    <row r="6" spans="1:83" s="77" customFormat="1" ht="24.75" customHeight="1" thickBot="1" x14ac:dyDescent="0.25">
      <c r="A6" s="538" t="s">
        <v>120</v>
      </c>
      <c r="B6" s="539"/>
      <c r="C6" s="539"/>
      <c r="D6" s="540"/>
      <c r="E6" s="540"/>
      <c r="F6" s="109" t="s">
        <v>121</v>
      </c>
      <c r="G6" s="109" t="s">
        <v>122</v>
      </c>
      <c r="H6" s="109" t="s">
        <v>123</v>
      </c>
      <c r="I6" s="109" t="s">
        <v>124</v>
      </c>
      <c r="J6" s="109" t="s">
        <v>125</v>
      </c>
      <c r="K6" s="109" t="s">
        <v>126</v>
      </c>
      <c r="L6" s="109" t="s">
        <v>127</v>
      </c>
      <c r="M6" s="109" t="s">
        <v>128</v>
      </c>
      <c r="N6" s="238" t="s">
        <v>129</v>
      </c>
      <c r="O6" s="109" t="s">
        <v>130</v>
      </c>
      <c r="P6" s="109" t="s">
        <v>131</v>
      </c>
      <c r="Q6" s="109" t="s">
        <v>132</v>
      </c>
      <c r="R6" s="109" t="s">
        <v>133</v>
      </c>
      <c r="S6" s="109" t="s">
        <v>134</v>
      </c>
      <c r="T6" s="109" t="s">
        <v>135</v>
      </c>
      <c r="U6" s="109" t="s">
        <v>170</v>
      </c>
      <c r="V6" s="109" t="s">
        <v>136</v>
      </c>
      <c r="W6" s="109" t="s">
        <v>137</v>
      </c>
      <c r="X6" s="239" t="s">
        <v>138</v>
      </c>
      <c r="Y6" s="240" t="s">
        <v>139</v>
      </c>
      <c r="Z6" s="74"/>
      <c r="AA6" s="74"/>
      <c r="AB6" s="78"/>
      <c r="AC6" s="78"/>
      <c r="AD6" s="79"/>
      <c r="AE6" s="78"/>
      <c r="AF6" s="79"/>
      <c r="AG6" s="78"/>
      <c r="AH6" s="75"/>
      <c r="AI6" s="75"/>
      <c r="AJ6" s="80"/>
      <c r="AK6" s="76"/>
      <c r="AL6" s="76"/>
      <c r="AM6" s="76"/>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row>
    <row r="7" spans="1:83" ht="21" customHeight="1" x14ac:dyDescent="0.2">
      <c r="A7" s="519">
        <v>1</v>
      </c>
      <c r="B7" s="522" t="s">
        <v>88</v>
      </c>
      <c r="C7" s="525" t="s">
        <v>140</v>
      </c>
      <c r="D7" s="241" t="s">
        <v>141</v>
      </c>
      <c r="E7" s="242">
        <v>0.81</v>
      </c>
      <c r="F7" s="242"/>
      <c r="G7" s="242"/>
      <c r="H7" s="242">
        <v>0.75</v>
      </c>
      <c r="I7" s="242"/>
      <c r="J7" s="242"/>
      <c r="K7" s="243"/>
      <c r="L7" s="244">
        <f>+[2]INVERSIÓN!AM9</f>
        <v>0.6</v>
      </c>
      <c r="M7" s="245"/>
      <c r="N7" s="528" t="s">
        <v>142</v>
      </c>
      <c r="O7" s="531" t="s">
        <v>143</v>
      </c>
      <c r="P7" s="534" t="s">
        <v>144</v>
      </c>
      <c r="Q7" s="531" t="s">
        <v>145</v>
      </c>
      <c r="R7" s="534" t="s">
        <v>142</v>
      </c>
      <c r="S7" s="534" t="s">
        <v>146</v>
      </c>
      <c r="T7" s="534" t="s">
        <v>147</v>
      </c>
      <c r="U7" s="184"/>
      <c r="V7" s="534" t="s">
        <v>148</v>
      </c>
      <c r="W7" s="534" t="s">
        <v>149</v>
      </c>
      <c r="X7" s="534" t="s">
        <v>150</v>
      </c>
      <c r="Y7" s="534">
        <v>1053</v>
      </c>
      <c r="AB7" s="82"/>
      <c r="AC7" s="82"/>
      <c r="AD7" s="83"/>
      <c r="AE7" s="83"/>
      <c r="AF7" s="83"/>
      <c r="AG7" s="82"/>
      <c r="AH7" s="83"/>
      <c r="AI7" s="83"/>
      <c r="AJ7" s="83"/>
    </row>
    <row r="8" spans="1:83" ht="21" customHeight="1" x14ac:dyDescent="0.2">
      <c r="A8" s="520"/>
      <c r="B8" s="523"/>
      <c r="C8" s="526"/>
      <c r="D8" s="246" t="s">
        <v>151</v>
      </c>
      <c r="E8" s="84">
        <v>1835000000</v>
      </c>
      <c r="F8" s="84"/>
      <c r="G8" s="84"/>
      <c r="H8" s="84">
        <v>2550000000</v>
      </c>
      <c r="I8" s="84"/>
      <c r="J8" s="84"/>
      <c r="K8" s="247"/>
      <c r="L8" s="248">
        <f>+[2]INVERSIÓN!AM10</f>
        <v>19975500</v>
      </c>
      <c r="M8" s="249"/>
      <c r="N8" s="529"/>
      <c r="O8" s="532"/>
      <c r="P8" s="535"/>
      <c r="Q8" s="532"/>
      <c r="R8" s="535"/>
      <c r="S8" s="535"/>
      <c r="T8" s="535"/>
      <c r="U8" s="185"/>
      <c r="V8" s="535"/>
      <c r="W8" s="535"/>
      <c r="X8" s="535"/>
      <c r="Y8" s="535"/>
      <c r="AB8" s="82"/>
      <c r="AC8" s="82"/>
      <c r="AD8" s="83"/>
      <c r="AE8" s="83"/>
      <c r="AF8" s="83"/>
      <c r="AG8" s="82"/>
      <c r="AH8" s="83"/>
      <c r="AI8" s="83"/>
      <c r="AJ8" s="83"/>
    </row>
    <row r="9" spans="1:83" ht="21" customHeight="1" x14ac:dyDescent="0.2">
      <c r="A9" s="520"/>
      <c r="B9" s="523"/>
      <c r="C9" s="526"/>
      <c r="D9" s="246" t="s">
        <v>152</v>
      </c>
      <c r="E9" s="86"/>
      <c r="F9" s="86"/>
      <c r="G9" s="86"/>
      <c r="H9" s="86">
        <v>0</v>
      </c>
      <c r="I9" s="86"/>
      <c r="J9" s="86"/>
      <c r="K9" s="250"/>
      <c r="L9" s="251"/>
      <c r="M9" s="249"/>
      <c r="N9" s="529"/>
      <c r="O9" s="532"/>
      <c r="P9" s="535"/>
      <c r="Q9" s="532"/>
      <c r="R9" s="535"/>
      <c r="S9" s="535"/>
      <c r="T9" s="535"/>
      <c r="U9" s="185"/>
      <c r="V9" s="535"/>
      <c r="W9" s="535"/>
      <c r="X9" s="535"/>
      <c r="Y9" s="535"/>
      <c r="AB9" s="82"/>
      <c r="AC9" s="82"/>
      <c r="AD9" s="83"/>
      <c r="AE9" s="83"/>
      <c r="AF9" s="83"/>
      <c r="AG9" s="82"/>
      <c r="AH9" s="83"/>
      <c r="AI9" s="83"/>
      <c r="AJ9" s="83"/>
    </row>
    <row r="10" spans="1:83" ht="21" customHeight="1" thickBot="1" x14ac:dyDescent="0.25">
      <c r="A10" s="521"/>
      <c r="B10" s="524"/>
      <c r="C10" s="527"/>
      <c r="D10" s="252" t="s">
        <v>153</v>
      </c>
      <c r="E10" s="88">
        <v>308779538</v>
      </c>
      <c r="F10" s="88"/>
      <c r="G10" s="88"/>
      <c r="H10" s="88">
        <v>306254538</v>
      </c>
      <c r="I10" s="88"/>
      <c r="J10" s="88"/>
      <c r="K10" s="253"/>
      <c r="L10" s="254">
        <f>+[2]INVERSIÓN!AM12</f>
        <v>185346927</v>
      </c>
      <c r="M10" s="255"/>
      <c r="N10" s="530"/>
      <c r="O10" s="533"/>
      <c r="P10" s="536"/>
      <c r="Q10" s="533"/>
      <c r="R10" s="536"/>
      <c r="S10" s="536"/>
      <c r="T10" s="536"/>
      <c r="U10" s="186"/>
      <c r="V10" s="536"/>
      <c r="W10" s="536"/>
      <c r="X10" s="536"/>
      <c r="Y10" s="536"/>
      <c r="AB10" s="82"/>
      <c r="AC10" s="82"/>
      <c r="AD10" s="83"/>
      <c r="AE10" s="83"/>
      <c r="AF10" s="83"/>
      <c r="AG10" s="82"/>
      <c r="AH10" s="83"/>
      <c r="AI10" s="83"/>
      <c r="AJ10" s="83"/>
    </row>
    <row r="11" spans="1:83" ht="21" customHeight="1" x14ac:dyDescent="0.2">
      <c r="A11" s="541">
        <v>2</v>
      </c>
      <c r="B11" s="522" t="s">
        <v>90</v>
      </c>
      <c r="C11" s="525" t="s">
        <v>140</v>
      </c>
      <c r="D11" s="241" t="s">
        <v>141</v>
      </c>
      <c r="E11" s="90">
        <v>1</v>
      </c>
      <c r="F11" s="90"/>
      <c r="G11" s="91"/>
      <c r="H11" s="91">
        <v>1</v>
      </c>
      <c r="I11" s="91"/>
      <c r="J11" s="91"/>
      <c r="K11" s="256"/>
      <c r="L11" s="257">
        <v>0.75</v>
      </c>
      <c r="M11" s="258"/>
      <c r="N11" s="528" t="s">
        <v>142</v>
      </c>
      <c r="O11" s="531" t="s">
        <v>143</v>
      </c>
      <c r="P11" s="534" t="s">
        <v>144</v>
      </c>
      <c r="Q11" s="531" t="s">
        <v>145</v>
      </c>
      <c r="R11" s="534" t="s">
        <v>142</v>
      </c>
      <c r="S11" s="534" t="s">
        <v>146</v>
      </c>
      <c r="T11" s="534" t="s">
        <v>147</v>
      </c>
      <c r="U11" s="184"/>
      <c r="V11" s="534" t="s">
        <v>148</v>
      </c>
      <c r="W11" s="534" t="s">
        <v>149</v>
      </c>
      <c r="X11" s="534" t="s">
        <v>150</v>
      </c>
      <c r="Y11" s="544">
        <v>1053</v>
      </c>
      <c r="AB11" s="82"/>
      <c r="AC11" s="82"/>
      <c r="AD11" s="83"/>
      <c r="AE11" s="83"/>
      <c r="AF11" s="83"/>
      <c r="AG11" s="82"/>
      <c r="AH11" s="83"/>
      <c r="AI11" s="83"/>
      <c r="AJ11" s="83"/>
    </row>
    <row r="12" spans="1:83" ht="21" customHeight="1" x14ac:dyDescent="0.2">
      <c r="A12" s="542"/>
      <c r="B12" s="523"/>
      <c r="C12" s="526"/>
      <c r="D12" s="246" t="s">
        <v>151</v>
      </c>
      <c r="E12" s="85">
        <v>115000000</v>
      </c>
      <c r="F12" s="85"/>
      <c r="G12" s="84"/>
      <c r="H12" s="84">
        <v>115000000</v>
      </c>
      <c r="I12" s="84"/>
      <c r="J12" s="84"/>
      <c r="K12" s="247"/>
      <c r="L12" s="248">
        <f>+[2]INVERSIÓN!AM16</f>
        <v>26000000</v>
      </c>
      <c r="M12" s="249"/>
      <c r="N12" s="529"/>
      <c r="O12" s="532"/>
      <c r="P12" s="535"/>
      <c r="Q12" s="532"/>
      <c r="R12" s="535"/>
      <c r="S12" s="535"/>
      <c r="T12" s="535"/>
      <c r="U12" s="185"/>
      <c r="V12" s="535"/>
      <c r="W12" s="535"/>
      <c r="X12" s="535"/>
      <c r="Y12" s="535"/>
      <c r="AB12" s="82"/>
      <c r="AC12" s="82"/>
      <c r="AD12" s="83"/>
      <c r="AE12" s="83"/>
      <c r="AF12" s="83"/>
      <c r="AG12" s="82"/>
      <c r="AH12" s="83"/>
      <c r="AI12" s="83"/>
      <c r="AJ12" s="83"/>
    </row>
    <row r="13" spans="1:83" ht="21" customHeight="1" x14ac:dyDescent="0.2">
      <c r="A13" s="542"/>
      <c r="B13" s="523"/>
      <c r="C13" s="526"/>
      <c r="D13" s="246" t="s">
        <v>152</v>
      </c>
      <c r="E13" s="90">
        <v>0</v>
      </c>
      <c r="F13" s="90"/>
      <c r="G13" s="91"/>
      <c r="H13" s="91">
        <v>0</v>
      </c>
      <c r="I13" s="91"/>
      <c r="J13" s="91"/>
      <c r="K13" s="256"/>
      <c r="L13" s="259"/>
      <c r="M13" s="260"/>
      <c r="N13" s="529"/>
      <c r="O13" s="532"/>
      <c r="P13" s="535"/>
      <c r="Q13" s="532"/>
      <c r="R13" s="535"/>
      <c r="S13" s="535"/>
      <c r="T13" s="535"/>
      <c r="U13" s="185"/>
      <c r="V13" s="535"/>
      <c r="W13" s="535"/>
      <c r="X13" s="535"/>
      <c r="Y13" s="535"/>
      <c r="AB13" s="82"/>
      <c r="AC13" s="82"/>
      <c r="AD13" s="83"/>
      <c r="AE13" s="83"/>
      <c r="AF13" s="83"/>
      <c r="AG13" s="82"/>
      <c r="AH13" s="83"/>
      <c r="AI13" s="83"/>
      <c r="AJ13" s="83"/>
    </row>
    <row r="14" spans="1:83" ht="21" customHeight="1" thickBot="1" x14ac:dyDescent="0.25">
      <c r="A14" s="543"/>
      <c r="B14" s="524"/>
      <c r="C14" s="527"/>
      <c r="D14" s="252" t="s">
        <v>153</v>
      </c>
      <c r="E14" s="89">
        <v>1190467</v>
      </c>
      <c r="F14" s="89"/>
      <c r="G14" s="88"/>
      <c r="H14" s="88">
        <v>0</v>
      </c>
      <c r="I14" s="88"/>
      <c r="J14" s="88"/>
      <c r="K14" s="253"/>
      <c r="L14" s="254">
        <f>+[2]INVERSIÓN!AM18</f>
        <v>0</v>
      </c>
      <c r="M14" s="261"/>
      <c r="N14" s="530"/>
      <c r="O14" s="533"/>
      <c r="P14" s="536"/>
      <c r="Q14" s="533"/>
      <c r="R14" s="536"/>
      <c r="S14" s="536"/>
      <c r="T14" s="536"/>
      <c r="U14" s="186"/>
      <c r="V14" s="536"/>
      <c r="W14" s="536"/>
      <c r="X14" s="536"/>
      <c r="Y14" s="536"/>
      <c r="AB14" s="82"/>
      <c r="AC14" s="82"/>
      <c r="AD14" s="83"/>
      <c r="AE14" s="83"/>
      <c r="AF14" s="83"/>
      <c r="AG14" s="82"/>
      <c r="AH14" s="83"/>
      <c r="AI14" s="83"/>
      <c r="AJ14" s="83"/>
    </row>
    <row r="15" spans="1:83" ht="21" customHeight="1" x14ac:dyDescent="0.2">
      <c r="A15" s="519">
        <v>3</v>
      </c>
      <c r="B15" s="522" t="s">
        <v>92</v>
      </c>
      <c r="C15" s="525" t="s">
        <v>140</v>
      </c>
      <c r="D15" s="241" t="s">
        <v>141</v>
      </c>
      <c r="E15" s="90">
        <v>15</v>
      </c>
      <c r="F15" s="90"/>
      <c r="G15" s="91"/>
      <c r="H15" s="91">
        <v>15</v>
      </c>
      <c r="I15" s="91"/>
      <c r="J15" s="91"/>
      <c r="K15" s="256"/>
      <c r="L15" s="262">
        <f>+[2]INVERSIÓN!AM21</f>
        <v>13.5</v>
      </c>
      <c r="M15" s="263"/>
      <c r="N15" s="528" t="s">
        <v>142</v>
      </c>
      <c r="O15" s="531" t="s">
        <v>143</v>
      </c>
      <c r="P15" s="534" t="s">
        <v>144</v>
      </c>
      <c r="Q15" s="531" t="s">
        <v>145</v>
      </c>
      <c r="R15" s="534" t="s">
        <v>142</v>
      </c>
      <c r="S15" s="534" t="s">
        <v>146</v>
      </c>
      <c r="T15" s="534" t="s">
        <v>147</v>
      </c>
      <c r="U15" s="184"/>
      <c r="V15" s="534" t="s">
        <v>148</v>
      </c>
      <c r="W15" s="534" t="s">
        <v>149</v>
      </c>
      <c r="X15" s="534" t="s">
        <v>150</v>
      </c>
      <c r="Y15" s="544">
        <v>1053</v>
      </c>
      <c r="AB15" s="82"/>
      <c r="AC15" s="82"/>
      <c r="AD15" s="83"/>
      <c r="AE15" s="83"/>
      <c r="AF15" s="83"/>
      <c r="AG15" s="82"/>
      <c r="AH15" s="83"/>
      <c r="AI15" s="83"/>
      <c r="AJ15" s="83"/>
    </row>
    <row r="16" spans="1:83" ht="21" customHeight="1" x14ac:dyDescent="0.2">
      <c r="A16" s="520"/>
      <c r="B16" s="523"/>
      <c r="C16" s="526"/>
      <c r="D16" s="246" t="s">
        <v>151</v>
      </c>
      <c r="E16" s="85">
        <v>50000000</v>
      </c>
      <c r="F16" s="85"/>
      <c r="G16" s="84"/>
      <c r="H16" s="84">
        <v>50000000</v>
      </c>
      <c r="I16" s="84"/>
      <c r="J16" s="84"/>
      <c r="K16" s="247"/>
      <c r="L16" s="248">
        <f>+[2]INVERSIÓN!AM22</f>
        <v>0</v>
      </c>
      <c r="M16" s="264"/>
      <c r="N16" s="529"/>
      <c r="O16" s="532"/>
      <c r="P16" s="535"/>
      <c r="Q16" s="532"/>
      <c r="R16" s="535"/>
      <c r="S16" s="535"/>
      <c r="T16" s="535"/>
      <c r="U16" s="185"/>
      <c r="V16" s="535"/>
      <c r="W16" s="535"/>
      <c r="X16" s="535"/>
      <c r="Y16" s="535"/>
      <c r="AB16" s="82"/>
      <c r="AC16" s="82"/>
      <c r="AD16" s="83"/>
      <c r="AE16" s="83"/>
      <c r="AF16" s="83"/>
      <c r="AG16" s="82"/>
      <c r="AH16" s="83"/>
      <c r="AI16" s="83"/>
      <c r="AJ16" s="83"/>
    </row>
    <row r="17" spans="1:83" ht="21" customHeight="1" x14ac:dyDescent="0.2">
      <c r="A17" s="520"/>
      <c r="B17" s="523"/>
      <c r="C17" s="526"/>
      <c r="D17" s="246" t="s">
        <v>152</v>
      </c>
      <c r="E17" s="90">
        <v>0</v>
      </c>
      <c r="F17" s="90"/>
      <c r="G17" s="91"/>
      <c r="H17" s="91">
        <v>0</v>
      </c>
      <c r="I17" s="91"/>
      <c r="J17" s="91"/>
      <c r="K17" s="256"/>
      <c r="L17" s="259"/>
      <c r="M17" s="264"/>
      <c r="N17" s="529"/>
      <c r="O17" s="532"/>
      <c r="P17" s="535"/>
      <c r="Q17" s="532"/>
      <c r="R17" s="535"/>
      <c r="S17" s="535"/>
      <c r="T17" s="535"/>
      <c r="U17" s="185"/>
      <c r="V17" s="535"/>
      <c r="W17" s="535"/>
      <c r="X17" s="535"/>
      <c r="Y17" s="535"/>
      <c r="AB17" s="82"/>
      <c r="AC17" s="82"/>
      <c r="AD17" s="83"/>
      <c r="AE17" s="83"/>
      <c r="AF17" s="83"/>
      <c r="AG17" s="82"/>
      <c r="AH17" s="83"/>
      <c r="AI17" s="83"/>
      <c r="AJ17" s="83"/>
    </row>
    <row r="18" spans="1:83" ht="21" customHeight="1" thickBot="1" x14ac:dyDescent="0.25">
      <c r="A18" s="521"/>
      <c r="B18" s="524"/>
      <c r="C18" s="527"/>
      <c r="D18" s="252" t="s">
        <v>153</v>
      </c>
      <c r="E18" s="89">
        <v>29994052</v>
      </c>
      <c r="F18" s="89"/>
      <c r="G18" s="88"/>
      <c r="H18" s="88">
        <v>29994052</v>
      </c>
      <c r="I18" s="88"/>
      <c r="J18" s="88"/>
      <c r="K18" s="253"/>
      <c r="L18" s="254">
        <f>+[2]INVERSIÓN!AM24</f>
        <v>29993570</v>
      </c>
      <c r="M18" s="265"/>
      <c r="N18" s="530"/>
      <c r="O18" s="533"/>
      <c r="P18" s="536"/>
      <c r="Q18" s="533"/>
      <c r="R18" s="536"/>
      <c r="S18" s="536"/>
      <c r="T18" s="536"/>
      <c r="U18" s="186"/>
      <c r="V18" s="536"/>
      <c r="W18" s="536"/>
      <c r="X18" s="536"/>
      <c r="Y18" s="536"/>
      <c r="AB18" s="82"/>
      <c r="AC18" s="82"/>
      <c r="AD18" s="83"/>
      <c r="AE18" s="83"/>
      <c r="AF18" s="83"/>
      <c r="AG18" s="82"/>
      <c r="AH18" s="83"/>
      <c r="AI18" s="83"/>
      <c r="AJ18" s="83"/>
    </row>
    <row r="19" spans="1:83" ht="21" customHeight="1" x14ac:dyDescent="0.2">
      <c r="A19" s="519">
        <v>4</v>
      </c>
      <c r="B19" s="522" t="s">
        <v>93</v>
      </c>
      <c r="C19" s="525" t="s">
        <v>140</v>
      </c>
      <c r="D19" s="241" t="s">
        <v>141</v>
      </c>
      <c r="E19" s="90">
        <v>7</v>
      </c>
      <c r="F19" s="90"/>
      <c r="G19" s="91"/>
      <c r="H19" s="91">
        <v>7</v>
      </c>
      <c r="I19" s="91"/>
      <c r="J19" s="91"/>
      <c r="K19" s="256"/>
      <c r="L19" s="262">
        <f>+[2]INVERSIÓN!AM27</f>
        <v>6</v>
      </c>
      <c r="M19" s="263"/>
      <c r="N19" s="528" t="s">
        <v>142</v>
      </c>
      <c r="O19" s="531" t="s">
        <v>143</v>
      </c>
      <c r="P19" s="534" t="s">
        <v>144</v>
      </c>
      <c r="Q19" s="531" t="s">
        <v>145</v>
      </c>
      <c r="R19" s="534" t="s">
        <v>142</v>
      </c>
      <c r="S19" s="534" t="s">
        <v>146</v>
      </c>
      <c r="T19" s="534" t="s">
        <v>147</v>
      </c>
      <c r="U19" s="184"/>
      <c r="V19" s="534" t="s">
        <v>148</v>
      </c>
      <c r="W19" s="534" t="s">
        <v>149</v>
      </c>
      <c r="X19" s="534" t="s">
        <v>150</v>
      </c>
      <c r="Y19" s="544">
        <v>1053</v>
      </c>
      <c r="AB19" s="82"/>
      <c r="AC19" s="82"/>
      <c r="AD19" s="83"/>
      <c r="AE19" s="83"/>
      <c r="AF19" s="83"/>
      <c r="AG19" s="82"/>
      <c r="AH19" s="83"/>
      <c r="AI19" s="83"/>
      <c r="AJ19" s="83"/>
    </row>
    <row r="20" spans="1:83" ht="21" customHeight="1" x14ac:dyDescent="0.2">
      <c r="A20" s="520"/>
      <c r="B20" s="523"/>
      <c r="C20" s="526"/>
      <c r="D20" s="246" t="s">
        <v>151</v>
      </c>
      <c r="E20" s="85">
        <v>470000000</v>
      </c>
      <c r="F20" s="85"/>
      <c r="G20" s="84"/>
      <c r="H20" s="84">
        <v>468632160</v>
      </c>
      <c r="I20" s="84"/>
      <c r="J20" s="84"/>
      <c r="K20" s="247"/>
      <c r="L20" s="248">
        <f>+[2]INVERSIÓN!AM28</f>
        <v>180536385</v>
      </c>
      <c r="M20" s="264"/>
      <c r="N20" s="529"/>
      <c r="O20" s="532"/>
      <c r="P20" s="535"/>
      <c r="Q20" s="532"/>
      <c r="R20" s="535"/>
      <c r="S20" s="535"/>
      <c r="T20" s="535"/>
      <c r="U20" s="185"/>
      <c r="V20" s="535"/>
      <c r="W20" s="535"/>
      <c r="X20" s="535"/>
      <c r="Y20" s="535"/>
      <c r="AB20" s="82"/>
      <c r="AC20" s="82"/>
      <c r="AD20" s="83"/>
      <c r="AE20" s="83"/>
      <c r="AF20" s="83"/>
      <c r="AG20" s="82"/>
      <c r="AH20" s="83"/>
      <c r="AI20" s="83"/>
      <c r="AJ20" s="83"/>
    </row>
    <row r="21" spans="1:83" ht="21" customHeight="1" x14ac:dyDescent="0.2">
      <c r="A21" s="520"/>
      <c r="B21" s="523"/>
      <c r="C21" s="526"/>
      <c r="D21" s="246" t="s">
        <v>152</v>
      </c>
      <c r="E21" s="90">
        <v>0</v>
      </c>
      <c r="F21" s="90"/>
      <c r="G21" s="91"/>
      <c r="H21" s="91">
        <v>0</v>
      </c>
      <c r="I21" s="91"/>
      <c r="J21" s="91"/>
      <c r="K21" s="256"/>
      <c r="L21" s="259"/>
      <c r="M21" s="264"/>
      <c r="N21" s="529"/>
      <c r="O21" s="532"/>
      <c r="P21" s="535"/>
      <c r="Q21" s="532"/>
      <c r="R21" s="535"/>
      <c r="S21" s="535"/>
      <c r="T21" s="535"/>
      <c r="U21" s="185"/>
      <c r="V21" s="535"/>
      <c r="W21" s="535"/>
      <c r="X21" s="535"/>
      <c r="Y21" s="535"/>
      <c r="AB21" s="82"/>
      <c r="AC21" s="82"/>
      <c r="AD21" s="83"/>
      <c r="AE21" s="83"/>
      <c r="AF21" s="83"/>
      <c r="AG21" s="82"/>
      <c r="AH21" s="83"/>
      <c r="AI21" s="83"/>
      <c r="AJ21" s="83"/>
    </row>
    <row r="22" spans="1:83" ht="21" customHeight="1" thickBot="1" x14ac:dyDescent="0.25">
      <c r="A22" s="521"/>
      <c r="B22" s="524"/>
      <c r="C22" s="527"/>
      <c r="D22" s="252" t="s">
        <v>153</v>
      </c>
      <c r="E22" s="89">
        <v>432635058</v>
      </c>
      <c r="F22" s="89"/>
      <c r="G22" s="88"/>
      <c r="H22" s="88">
        <v>398263591</v>
      </c>
      <c r="I22" s="88"/>
      <c r="J22" s="88"/>
      <c r="K22" s="253"/>
      <c r="L22" s="254">
        <f>+[2]INVERSIÓN!AM30</f>
        <v>365963591</v>
      </c>
      <c r="M22" s="265"/>
      <c r="N22" s="530"/>
      <c r="O22" s="533"/>
      <c r="P22" s="536"/>
      <c r="Q22" s="533"/>
      <c r="R22" s="536"/>
      <c r="S22" s="536"/>
      <c r="T22" s="536"/>
      <c r="U22" s="186"/>
      <c r="V22" s="536"/>
      <c r="W22" s="536"/>
      <c r="X22" s="536"/>
      <c r="Y22" s="536"/>
      <c r="AB22" s="82"/>
      <c r="AC22" s="82"/>
      <c r="AD22" s="83"/>
      <c r="AE22" s="83"/>
      <c r="AF22" s="83"/>
      <c r="AG22" s="82"/>
      <c r="AH22" s="83"/>
      <c r="AI22" s="83"/>
      <c r="AJ22" s="83"/>
    </row>
    <row r="23" spans="1:83" ht="21" customHeight="1" x14ac:dyDescent="0.2">
      <c r="A23" s="519">
        <v>5</v>
      </c>
      <c r="B23" s="522" t="s">
        <v>94</v>
      </c>
      <c r="C23" s="525" t="s">
        <v>154</v>
      </c>
      <c r="D23" s="241" t="s">
        <v>141</v>
      </c>
      <c r="E23" s="92">
        <v>0.88</v>
      </c>
      <c r="F23" s="92"/>
      <c r="G23" s="93"/>
      <c r="H23" s="93">
        <v>0.88</v>
      </c>
      <c r="I23" s="93"/>
      <c r="J23" s="93"/>
      <c r="K23" s="266"/>
      <c r="L23" s="267">
        <f>+[2]INVERSIÓN!AM33</f>
        <v>0.87749999999999995</v>
      </c>
      <c r="M23" s="263"/>
      <c r="N23" s="528" t="s">
        <v>142</v>
      </c>
      <c r="O23" s="531" t="s">
        <v>143</v>
      </c>
      <c r="P23" s="534" t="s">
        <v>144</v>
      </c>
      <c r="Q23" s="531" t="s">
        <v>145</v>
      </c>
      <c r="R23" s="534" t="s">
        <v>142</v>
      </c>
      <c r="S23" s="534" t="s">
        <v>146</v>
      </c>
      <c r="T23" s="534" t="s">
        <v>147</v>
      </c>
      <c r="U23" s="184"/>
      <c r="V23" s="534" t="s">
        <v>148</v>
      </c>
      <c r="W23" s="534" t="s">
        <v>149</v>
      </c>
      <c r="X23" s="534" t="s">
        <v>150</v>
      </c>
      <c r="Y23" s="544">
        <v>1053</v>
      </c>
      <c r="AB23" s="82"/>
      <c r="AC23" s="82"/>
      <c r="AD23" s="83"/>
      <c r="AE23" s="83"/>
      <c r="AF23" s="83"/>
      <c r="AG23" s="82"/>
      <c r="AH23" s="83"/>
      <c r="AI23" s="83"/>
      <c r="AJ23" s="83"/>
    </row>
    <row r="24" spans="1:83" ht="21" customHeight="1" x14ac:dyDescent="0.2">
      <c r="A24" s="520"/>
      <c r="B24" s="523"/>
      <c r="C24" s="526"/>
      <c r="D24" s="246" t="s">
        <v>151</v>
      </c>
      <c r="E24" s="85">
        <v>527000000</v>
      </c>
      <c r="F24" s="85"/>
      <c r="G24" s="84"/>
      <c r="H24" s="84">
        <v>524176500</v>
      </c>
      <c r="I24" s="84"/>
      <c r="J24" s="84"/>
      <c r="K24" s="247"/>
      <c r="L24" s="248">
        <f>+[2]INVERSIÓN!AM34</f>
        <v>500528500</v>
      </c>
      <c r="M24" s="264"/>
      <c r="N24" s="529"/>
      <c r="O24" s="532"/>
      <c r="P24" s="535"/>
      <c r="Q24" s="532"/>
      <c r="R24" s="535"/>
      <c r="S24" s="535"/>
      <c r="T24" s="535"/>
      <c r="U24" s="185"/>
      <c r="V24" s="535"/>
      <c r="W24" s="535"/>
      <c r="X24" s="535"/>
      <c r="Y24" s="535"/>
      <c r="AB24" s="82"/>
      <c r="AC24" s="82"/>
      <c r="AD24" s="83"/>
      <c r="AE24" s="83"/>
      <c r="AF24" s="83"/>
      <c r="AG24" s="82"/>
      <c r="AH24" s="83"/>
      <c r="AI24" s="83"/>
      <c r="AJ24" s="83"/>
    </row>
    <row r="25" spans="1:83" ht="21" customHeight="1" x14ac:dyDescent="0.2">
      <c r="A25" s="520"/>
      <c r="B25" s="523"/>
      <c r="C25" s="526"/>
      <c r="D25" s="246" t="s">
        <v>152</v>
      </c>
      <c r="E25" s="87">
        <v>0</v>
      </c>
      <c r="F25" s="87"/>
      <c r="G25" s="86"/>
      <c r="H25" s="86">
        <v>0</v>
      </c>
      <c r="I25" s="86"/>
      <c r="J25" s="86"/>
      <c r="K25" s="250"/>
      <c r="L25" s="251"/>
      <c r="M25" s="264"/>
      <c r="N25" s="529"/>
      <c r="O25" s="532"/>
      <c r="P25" s="535"/>
      <c r="Q25" s="532"/>
      <c r="R25" s="535"/>
      <c r="S25" s="535"/>
      <c r="T25" s="535"/>
      <c r="U25" s="185"/>
      <c r="V25" s="535"/>
      <c r="W25" s="535"/>
      <c r="X25" s="535"/>
      <c r="Y25" s="535"/>
      <c r="AB25" s="82"/>
      <c r="AC25" s="82"/>
      <c r="AD25" s="83"/>
      <c r="AE25" s="83"/>
      <c r="AF25" s="83"/>
      <c r="AG25" s="82"/>
      <c r="AH25" s="83"/>
      <c r="AI25" s="83"/>
      <c r="AJ25" s="83"/>
    </row>
    <row r="26" spans="1:83" ht="21" customHeight="1" thickBot="1" x14ac:dyDescent="0.25">
      <c r="A26" s="521"/>
      <c r="B26" s="524"/>
      <c r="C26" s="527"/>
      <c r="D26" s="252" t="s">
        <v>153</v>
      </c>
      <c r="E26" s="89">
        <v>2885500</v>
      </c>
      <c r="F26" s="89"/>
      <c r="G26" s="88"/>
      <c r="H26" s="88">
        <v>2885500</v>
      </c>
      <c r="I26" s="88"/>
      <c r="J26" s="88"/>
      <c r="K26" s="253"/>
      <c r="L26" s="254">
        <f>+[2]INVERSIÓN!AM36</f>
        <v>2885500</v>
      </c>
      <c r="M26" s="265"/>
      <c r="N26" s="530"/>
      <c r="O26" s="533"/>
      <c r="P26" s="536"/>
      <c r="Q26" s="533"/>
      <c r="R26" s="536"/>
      <c r="S26" s="536"/>
      <c r="T26" s="536"/>
      <c r="U26" s="186"/>
      <c r="V26" s="536"/>
      <c r="W26" s="536"/>
      <c r="X26" s="536"/>
      <c r="Y26" s="536"/>
      <c r="AB26" s="82"/>
      <c r="AC26" s="82"/>
      <c r="AD26" s="83"/>
      <c r="AE26" s="83"/>
      <c r="AF26" s="83"/>
      <c r="AG26" s="82"/>
      <c r="AH26" s="83"/>
      <c r="AI26" s="83"/>
      <c r="AJ26" s="83"/>
    </row>
    <row r="27" spans="1:83" ht="21" customHeight="1" x14ac:dyDescent="0.2">
      <c r="A27" s="519">
        <v>6</v>
      </c>
      <c r="B27" s="522" t="s">
        <v>95</v>
      </c>
      <c r="C27" s="525" t="s">
        <v>155</v>
      </c>
      <c r="D27" s="241" t="s">
        <v>141</v>
      </c>
      <c r="E27" s="81">
        <v>0.82</v>
      </c>
      <c r="F27" s="92"/>
      <c r="G27" s="92"/>
      <c r="H27" s="93">
        <v>0.82</v>
      </c>
      <c r="I27" s="93"/>
      <c r="J27" s="93"/>
      <c r="K27" s="266"/>
      <c r="L27" s="268">
        <f>+[2]INVERSIÓN!AM39</f>
        <v>0.82</v>
      </c>
      <c r="M27" s="263"/>
      <c r="N27" s="528" t="s">
        <v>142</v>
      </c>
      <c r="O27" s="531" t="s">
        <v>143</v>
      </c>
      <c r="P27" s="534" t="s">
        <v>144</v>
      </c>
      <c r="Q27" s="531" t="s">
        <v>145</v>
      </c>
      <c r="R27" s="534" t="s">
        <v>142</v>
      </c>
      <c r="S27" s="534" t="s">
        <v>146</v>
      </c>
      <c r="T27" s="534" t="s">
        <v>147</v>
      </c>
      <c r="U27" s="184"/>
      <c r="V27" s="534" t="s">
        <v>148</v>
      </c>
      <c r="W27" s="534" t="s">
        <v>149</v>
      </c>
      <c r="X27" s="534" t="s">
        <v>150</v>
      </c>
      <c r="Y27" s="544">
        <v>1053</v>
      </c>
      <c r="AB27" s="82"/>
      <c r="AC27" s="82"/>
      <c r="AD27" s="83"/>
      <c r="AE27" s="83"/>
      <c r="AF27" s="83"/>
      <c r="AG27" s="82"/>
      <c r="AH27" s="83"/>
      <c r="AI27" s="83"/>
      <c r="AJ27" s="83"/>
    </row>
    <row r="28" spans="1:83" ht="21" customHeight="1" x14ac:dyDescent="0.2">
      <c r="A28" s="520"/>
      <c r="B28" s="523"/>
      <c r="C28" s="526"/>
      <c r="D28" s="246" t="s">
        <v>151</v>
      </c>
      <c r="E28" s="85">
        <v>520000000</v>
      </c>
      <c r="F28" s="85"/>
      <c r="G28" s="85"/>
      <c r="H28" s="84">
        <v>522823500</v>
      </c>
      <c r="I28" s="84"/>
      <c r="J28" s="84"/>
      <c r="K28" s="247"/>
      <c r="L28" s="248">
        <f>+[2]INVERSIÓN!AM40</f>
        <v>522823500</v>
      </c>
      <c r="M28" s="264"/>
      <c r="N28" s="529"/>
      <c r="O28" s="532"/>
      <c r="P28" s="535"/>
      <c r="Q28" s="532"/>
      <c r="R28" s="535"/>
      <c r="S28" s="535"/>
      <c r="T28" s="535"/>
      <c r="U28" s="185"/>
      <c r="V28" s="535"/>
      <c r="W28" s="535"/>
      <c r="X28" s="535"/>
      <c r="Y28" s="535"/>
      <c r="AB28" s="82"/>
      <c r="AC28" s="82"/>
      <c r="AD28" s="83"/>
      <c r="AE28" s="83"/>
      <c r="AF28" s="83"/>
      <c r="AG28" s="82"/>
      <c r="AH28" s="83"/>
      <c r="AI28" s="83"/>
      <c r="AJ28" s="83"/>
    </row>
    <row r="29" spans="1:83" ht="21" customHeight="1" x14ac:dyDescent="0.2">
      <c r="A29" s="520"/>
      <c r="B29" s="523"/>
      <c r="C29" s="526"/>
      <c r="D29" s="246" t="s">
        <v>152</v>
      </c>
      <c r="E29" s="87">
        <v>0</v>
      </c>
      <c r="F29" s="87"/>
      <c r="G29" s="87"/>
      <c r="H29" s="86">
        <v>0</v>
      </c>
      <c r="I29" s="86"/>
      <c r="J29" s="86"/>
      <c r="K29" s="250"/>
      <c r="L29" s="251"/>
      <c r="M29" s="264"/>
      <c r="N29" s="529"/>
      <c r="O29" s="532"/>
      <c r="P29" s="535"/>
      <c r="Q29" s="532"/>
      <c r="R29" s="535"/>
      <c r="S29" s="535"/>
      <c r="T29" s="535"/>
      <c r="U29" s="185"/>
      <c r="V29" s="535"/>
      <c r="W29" s="535"/>
      <c r="X29" s="535"/>
      <c r="Y29" s="535"/>
      <c r="AB29" s="82"/>
      <c r="AC29" s="82"/>
      <c r="AD29" s="83"/>
      <c r="AE29" s="83"/>
      <c r="AF29" s="83"/>
      <c r="AG29" s="82"/>
      <c r="AH29" s="83"/>
      <c r="AI29" s="83"/>
      <c r="AJ29" s="83"/>
    </row>
    <row r="30" spans="1:83" ht="21" customHeight="1" thickBot="1" x14ac:dyDescent="0.25">
      <c r="A30" s="521"/>
      <c r="B30" s="524"/>
      <c r="C30" s="527"/>
      <c r="D30" s="269" t="s">
        <v>153</v>
      </c>
      <c r="E30" s="270">
        <v>25917700</v>
      </c>
      <c r="F30" s="270"/>
      <c r="G30" s="270"/>
      <c r="H30" s="271">
        <v>25702333</v>
      </c>
      <c r="I30" s="271"/>
      <c r="J30" s="271"/>
      <c r="K30" s="272"/>
      <c r="L30" s="273">
        <f>+[2]INVERSIÓN!AM42</f>
        <v>25702333</v>
      </c>
      <c r="M30" s="274"/>
      <c r="N30" s="545"/>
      <c r="O30" s="546"/>
      <c r="P30" s="548"/>
      <c r="Q30" s="546"/>
      <c r="R30" s="548"/>
      <c r="S30" s="548"/>
      <c r="T30" s="548"/>
      <c r="U30" s="275"/>
      <c r="V30" s="548"/>
      <c r="W30" s="548"/>
      <c r="X30" s="548"/>
      <c r="Y30" s="548"/>
      <c r="AB30" s="82"/>
      <c r="AC30" s="82"/>
      <c r="AD30" s="83"/>
      <c r="AE30" s="83"/>
      <c r="AF30" s="83"/>
      <c r="AG30" s="82"/>
      <c r="AH30" s="83"/>
      <c r="AI30" s="83"/>
      <c r="AJ30" s="83"/>
    </row>
    <row r="31" spans="1:83" s="102" customFormat="1" ht="21" customHeight="1" x14ac:dyDescent="0.2">
      <c r="A31" s="549" t="s">
        <v>156</v>
      </c>
      <c r="B31" s="550"/>
      <c r="C31" s="550"/>
      <c r="D31" s="276" t="s">
        <v>157</v>
      </c>
      <c r="E31" s="277">
        <v>3517000000</v>
      </c>
      <c r="F31" s="278"/>
      <c r="G31" s="278"/>
      <c r="H31" s="278">
        <v>4230632160</v>
      </c>
      <c r="I31" s="278"/>
      <c r="J31" s="278"/>
      <c r="K31" s="278"/>
      <c r="L31" s="278">
        <v>1249863885</v>
      </c>
      <c r="M31" s="279"/>
      <c r="N31" s="280"/>
      <c r="O31" s="280"/>
      <c r="P31" s="280"/>
      <c r="Q31" s="280"/>
      <c r="R31" s="281"/>
      <c r="S31" s="281"/>
      <c r="T31" s="281"/>
      <c r="U31" s="281"/>
      <c r="V31" s="281"/>
      <c r="W31" s="281"/>
      <c r="X31" s="282"/>
      <c r="Y31" s="283"/>
      <c r="Z31" s="97"/>
      <c r="AA31" s="98"/>
      <c r="AB31" s="99"/>
      <c r="AC31" s="99"/>
      <c r="AD31" s="99"/>
      <c r="AE31" s="99"/>
      <c r="AF31" s="99"/>
      <c r="AG31" s="99"/>
      <c r="AH31" s="99"/>
      <c r="AI31" s="99"/>
      <c r="AJ31" s="99"/>
      <c r="AK31" s="100"/>
      <c r="AL31" s="100"/>
      <c r="AM31" s="100"/>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101"/>
      <c r="BY31" s="101"/>
      <c r="BZ31" s="101"/>
      <c r="CA31" s="101"/>
      <c r="CB31" s="101"/>
      <c r="CC31" s="101"/>
      <c r="CD31" s="101"/>
      <c r="CE31" s="101"/>
    </row>
    <row r="32" spans="1:83" s="102" customFormat="1" ht="22.5" x14ac:dyDescent="0.2">
      <c r="A32" s="549"/>
      <c r="B32" s="550"/>
      <c r="C32" s="550"/>
      <c r="D32" s="284" t="s">
        <v>158</v>
      </c>
      <c r="E32" s="285">
        <v>801402315</v>
      </c>
      <c r="F32" s="286"/>
      <c r="G32" s="286"/>
      <c r="H32" s="286">
        <v>763100014</v>
      </c>
      <c r="I32" s="286"/>
      <c r="J32" s="286"/>
      <c r="K32" s="286"/>
      <c r="L32" s="286">
        <v>609891921</v>
      </c>
      <c r="M32" s="287"/>
      <c r="N32" s="94"/>
      <c r="O32" s="94"/>
      <c r="P32" s="94"/>
      <c r="Q32" s="94"/>
      <c r="R32" s="95"/>
      <c r="S32" s="95"/>
      <c r="T32" s="95"/>
      <c r="U32" s="95"/>
      <c r="V32" s="95"/>
      <c r="W32" s="95"/>
      <c r="X32" s="96"/>
      <c r="Y32" s="288"/>
      <c r="Z32" s="97"/>
      <c r="AA32" s="98"/>
      <c r="AB32" s="99"/>
      <c r="AC32" s="99"/>
      <c r="AD32" s="99"/>
      <c r="AE32" s="99"/>
      <c r="AF32" s="99"/>
      <c r="AG32" s="99"/>
      <c r="AH32" s="99"/>
      <c r="AI32" s="99"/>
      <c r="AJ32" s="99"/>
      <c r="AK32" s="100"/>
      <c r="AL32" s="100"/>
      <c r="AM32" s="100"/>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101"/>
      <c r="BY32" s="101"/>
      <c r="BZ32" s="101"/>
      <c r="CA32" s="101"/>
      <c r="CB32" s="101"/>
      <c r="CC32" s="101"/>
      <c r="CD32" s="101"/>
      <c r="CE32" s="101"/>
    </row>
    <row r="33" spans="1:83" s="102" customFormat="1" ht="23.25" thickBot="1" x14ac:dyDescent="0.25">
      <c r="A33" s="551"/>
      <c r="B33" s="552"/>
      <c r="C33" s="552"/>
      <c r="D33" s="289" t="s">
        <v>159</v>
      </c>
      <c r="E33" s="290">
        <v>4318402315</v>
      </c>
      <c r="F33" s="291"/>
      <c r="G33" s="291"/>
      <c r="H33" s="291">
        <v>4993732174</v>
      </c>
      <c r="I33" s="291"/>
      <c r="J33" s="291"/>
      <c r="K33" s="291"/>
      <c r="L33" s="291">
        <v>1859755806</v>
      </c>
      <c r="M33" s="292"/>
      <c r="N33" s="103"/>
      <c r="O33" s="103"/>
      <c r="P33" s="103"/>
      <c r="Q33" s="103"/>
      <c r="R33" s="103"/>
      <c r="S33" s="103"/>
      <c r="T33" s="103"/>
      <c r="U33" s="103"/>
      <c r="V33" s="553"/>
      <c r="W33" s="553"/>
      <c r="X33" s="553"/>
      <c r="Y33" s="554"/>
      <c r="Z33" s="97"/>
      <c r="AA33" s="98"/>
      <c r="AB33" s="99"/>
      <c r="AC33" s="99"/>
      <c r="AD33" s="99"/>
      <c r="AE33" s="99"/>
      <c r="AF33" s="99"/>
      <c r="AG33" s="99"/>
      <c r="AH33" s="99"/>
      <c r="AI33" s="99"/>
      <c r="AJ33" s="99"/>
      <c r="AK33" s="100"/>
      <c r="AL33" s="100"/>
      <c r="AM33" s="100"/>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101"/>
      <c r="BY33" s="101"/>
      <c r="BZ33" s="101"/>
      <c r="CA33" s="101"/>
      <c r="CB33" s="101"/>
      <c r="CC33" s="101"/>
      <c r="CD33" s="101"/>
      <c r="CE33" s="101"/>
    </row>
    <row r="34" spans="1:83" ht="12.75" customHeight="1" x14ac:dyDescent="0.2">
      <c r="A34" s="104"/>
      <c r="B34" s="104"/>
      <c r="C34" s="104"/>
      <c r="D34" s="104"/>
      <c r="E34" s="105"/>
      <c r="F34" s="105"/>
      <c r="G34" s="105"/>
      <c r="H34" s="293"/>
      <c r="I34" s="293"/>
      <c r="J34" s="293"/>
      <c r="K34" s="293"/>
      <c r="L34" s="294"/>
      <c r="M34" s="295"/>
      <c r="N34" s="104"/>
      <c r="O34" s="104"/>
      <c r="P34" s="104"/>
      <c r="Q34" s="104"/>
      <c r="R34" s="104"/>
      <c r="S34" s="104"/>
      <c r="T34" s="104"/>
      <c r="U34" s="104"/>
      <c r="V34" s="104"/>
      <c r="W34" s="555"/>
      <c r="X34" s="555"/>
      <c r="Y34" s="555"/>
      <c r="Z34" s="106"/>
    </row>
    <row r="35" spans="1:83" ht="12.75" customHeight="1" x14ac:dyDescent="0.25">
      <c r="A35" s="104"/>
      <c r="B35" s="104"/>
      <c r="C35" s="104"/>
      <c r="D35" s="104"/>
      <c r="E35" s="105"/>
      <c r="F35" s="105"/>
      <c r="G35" s="105"/>
      <c r="H35" s="293"/>
      <c r="I35" s="293"/>
      <c r="J35" s="293"/>
      <c r="K35" s="293"/>
      <c r="L35" s="294"/>
      <c r="M35" s="295"/>
      <c r="N35" s="104"/>
      <c r="O35" s="104"/>
      <c r="P35" s="104"/>
      <c r="Q35" s="104"/>
      <c r="R35" s="104"/>
      <c r="S35" s="104"/>
      <c r="T35" s="104"/>
      <c r="U35" s="104"/>
      <c r="V35" s="547" t="s">
        <v>167</v>
      </c>
      <c r="W35" s="547"/>
      <c r="X35" s="547"/>
      <c r="Y35" s="547"/>
      <c r="Z35" s="107"/>
    </row>
    <row r="36" spans="1:83" ht="12.75" customHeight="1" x14ac:dyDescent="0.2">
      <c r="A36" s="104"/>
      <c r="B36" s="104"/>
      <c r="C36" s="104"/>
      <c r="D36" s="104"/>
      <c r="E36" s="105"/>
      <c r="F36" s="105"/>
      <c r="G36" s="105"/>
      <c r="H36" s="293"/>
      <c r="I36" s="293"/>
      <c r="J36" s="293"/>
      <c r="K36" s="293"/>
      <c r="L36" s="294"/>
      <c r="M36" s="295"/>
      <c r="N36" s="104"/>
      <c r="O36" s="104"/>
      <c r="P36" s="104"/>
      <c r="Q36" s="104"/>
      <c r="R36" s="104"/>
      <c r="S36" s="104"/>
      <c r="T36" s="104"/>
      <c r="U36" s="104"/>
      <c r="V36" s="104"/>
      <c r="W36" s="187"/>
      <c r="X36" s="187"/>
      <c r="Y36" s="187"/>
    </row>
    <row r="37" spans="1:83" ht="12.75" customHeight="1" x14ac:dyDescent="0.2">
      <c r="A37" s="104"/>
      <c r="B37" s="104"/>
      <c r="C37" s="104"/>
      <c r="D37" s="104"/>
      <c r="E37" s="105"/>
      <c r="F37" s="105"/>
      <c r="G37" s="105"/>
      <c r="H37" s="293"/>
      <c r="I37" s="293"/>
      <c r="J37" s="293"/>
      <c r="K37" s="293"/>
      <c r="L37" s="294"/>
      <c r="M37" s="295"/>
      <c r="N37" s="104"/>
      <c r="O37" s="104"/>
      <c r="P37" s="104"/>
      <c r="Q37" s="104"/>
      <c r="R37" s="104"/>
      <c r="S37" s="104"/>
      <c r="T37" s="104"/>
      <c r="U37" s="104"/>
      <c r="V37" s="104"/>
      <c r="W37" s="187"/>
      <c r="X37" s="187"/>
      <c r="Y37" s="187"/>
    </row>
    <row r="38" spans="1:83" ht="12.75" customHeight="1" x14ac:dyDescent="0.2">
      <c r="A38" s="104"/>
      <c r="B38" s="104"/>
      <c r="C38" s="104"/>
      <c r="D38" s="104"/>
      <c r="E38" s="105"/>
      <c r="F38" s="105"/>
      <c r="G38" s="105"/>
      <c r="H38" s="293"/>
      <c r="I38" s="293"/>
      <c r="J38" s="293"/>
      <c r="K38" s="293"/>
      <c r="L38" s="294"/>
      <c r="M38" s="295"/>
      <c r="N38" s="104"/>
      <c r="O38" s="104"/>
      <c r="P38" s="104"/>
      <c r="Q38" s="104"/>
      <c r="R38" s="104"/>
      <c r="S38" s="104"/>
      <c r="T38" s="104"/>
      <c r="U38" s="104"/>
      <c r="V38" s="104"/>
      <c r="W38" s="187"/>
      <c r="X38" s="187"/>
      <c r="Y38" s="187"/>
    </row>
    <row r="39" spans="1:83" ht="12.75" customHeight="1" x14ac:dyDescent="0.2">
      <c r="A39" s="104"/>
      <c r="B39" s="104"/>
      <c r="C39" s="104"/>
      <c r="D39" s="104"/>
      <c r="E39" s="105"/>
      <c r="F39" s="105"/>
      <c r="G39" s="105"/>
      <c r="H39" s="293"/>
      <c r="I39" s="293"/>
      <c r="J39" s="293"/>
      <c r="K39" s="293"/>
      <c r="L39" s="294"/>
      <c r="M39" s="295"/>
      <c r="N39" s="104"/>
      <c r="O39" s="104"/>
      <c r="P39" s="104"/>
      <c r="Q39" s="104"/>
      <c r="R39" s="104"/>
      <c r="S39" s="104"/>
      <c r="T39" s="104"/>
      <c r="U39" s="104"/>
      <c r="V39" s="104"/>
      <c r="W39" s="187"/>
      <c r="X39" s="187"/>
      <c r="Y39" s="187"/>
    </row>
  </sheetData>
  <mergeCells count="104">
    <mergeCell ref="A27:A30"/>
    <mergeCell ref="B27:B30"/>
    <mergeCell ref="C27:C30"/>
    <mergeCell ref="N27:N30"/>
    <mergeCell ref="O27:O30"/>
    <mergeCell ref="V35:Y35"/>
    <mergeCell ref="W27:W30"/>
    <mergeCell ref="X27:X30"/>
    <mergeCell ref="Y27:Y30"/>
    <mergeCell ref="A31:C33"/>
    <mergeCell ref="V33:Y33"/>
    <mergeCell ref="W34:Y34"/>
    <mergeCell ref="P27:P30"/>
    <mergeCell ref="Q27:Q30"/>
    <mergeCell ref="R27:R30"/>
    <mergeCell ref="S27:S30"/>
    <mergeCell ref="T27:T30"/>
    <mergeCell ref="V27:V30"/>
    <mergeCell ref="T19:T22"/>
    <mergeCell ref="V19:V22"/>
    <mergeCell ref="W19:W22"/>
    <mergeCell ref="X19:X22"/>
    <mergeCell ref="T23:T26"/>
    <mergeCell ref="V23:V26"/>
    <mergeCell ref="W23:W26"/>
    <mergeCell ref="X23:X26"/>
    <mergeCell ref="Y23:Y26"/>
    <mergeCell ref="A23:A26"/>
    <mergeCell ref="B23:B26"/>
    <mergeCell ref="C23:C26"/>
    <mergeCell ref="N23:N26"/>
    <mergeCell ref="O23:O26"/>
    <mergeCell ref="P23:P26"/>
    <mergeCell ref="Q23:Q26"/>
    <mergeCell ref="R23:R26"/>
    <mergeCell ref="S23:S26"/>
    <mergeCell ref="A15:A18"/>
    <mergeCell ref="B15:B18"/>
    <mergeCell ref="C15:C18"/>
    <mergeCell ref="N15:N18"/>
    <mergeCell ref="O15:O18"/>
    <mergeCell ref="W15:W18"/>
    <mergeCell ref="X15:X18"/>
    <mergeCell ref="Y15:Y18"/>
    <mergeCell ref="A19:A22"/>
    <mergeCell ref="B19:B22"/>
    <mergeCell ref="C19:C22"/>
    <mergeCell ref="N19:N22"/>
    <mergeCell ref="O19:O22"/>
    <mergeCell ref="P19:P22"/>
    <mergeCell ref="Q19:Q22"/>
    <mergeCell ref="P15:P18"/>
    <mergeCell ref="Q15:Q18"/>
    <mergeCell ref="R15:R18"/>
    <mergeCell ref="S15:S18"/>
    <mergeCell ref="T15:T18"/>
    <mergeCell ref="V15:V18"/>
    <mergeCell ref="Y19:Y22"/>
    <mergeCell ref="R19:R22"/>
    <mergeCell ref="S19:S22"/>
    <mergeCell ref="Y7:Y10"/>
    <mergeCell ref="A11:A14"/>
    <mergeCell ref="B11:B14"/>
    <mergeCell ref="C11:C14"/>
    <mergeCell ref="N11:N14"/>
    <mergeCell ref="O11:O14"/>
    <mergeCell ref="P11:P14"/>
    <mergeCell ref="Q11:Q14"/>
    <mergeCell ref="R11:R14"/>
    <mergeCell ref="S11:S14"/>
    <mergeCell ref="R7:R10"/>
    <mergeCell ref="S7:S10"/>
    <mergeCell ref="T7:T10"/>
    <mergeCell ref="V7:V10"/>
    <mergeCell ref="W7:W10"/>
    <mergeCell ref="X7:X10"/>
    <mergeCell ref="T11:T14"/>
    <mergeCell ref="V11:V14"/>
    <mergeCell ref="W11:W14"/>
    <mergeCell ref="X11:X14"/>
    <mergeCell ref="Y11:Y14"/>
    <mergeCell ref="A7:A10"/>
    <mergeCell ref="B7:B10"/>
    <mergeCell ref="C7:C10"/>
    <mergeCell ref="N7:N10"/>
    <mergeCell ref="O7:O10"/>
    <mergeCell ref="P7:P10"/>
    <mergeCell ref="Q7:Q10"/>
    <mergeCell ref="A5:A6"/>
    <mergeCell ref="B5:B6"/>
    <mergeCell ref="C5:C6"/>
    <mergeCell ref="D5:D6"/>
    <mergeCell ref="E5:E6"/>
    <mergeCell ref="F5:I5"/>
    <mergeCell ref="A1:D4"/>
    <mergeCell ref="E1:Y1"/>
    <mergeCell ref="E2:Y2"/>
    <mergeCell ref="E3:F3"/>
    <mergeCell ref="G3:Y3"/>
    <mergeCell ref="E4:F4"/>
    <mergeCell ref="G4:Y4"/>
    <mergeCell ref="J5:M5"/>
    <mergeCell ref="N5:R5"/>
    <mergeCell ref="S5:Y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2018-10-16T19:13:01Z</cp:lastPrinted>
  <dcterms:created xsi:type="dcterms:W3CDTF">2010-03-25T16:40:43Z</dcterms:created>
  <dcterms:modified xsi:type="dcterms:W3CDTF">2019-02-27T20:15:00Z</dcterms:modified>
</cp:coreProperties>
</file>