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fileSharing readOnlyRecommended="1"/>
  <workbookPr defaultThemeVersion="124226"/>
  <mc:AlternateContent xmlns:mc="http://schemas.openxmlformats.org/markup-compatibility/2006">
    <mc:Choice Requires="x15">
      <x15ac:absPath xmlns:x15ac="http://schemas.microsoft.com/office/spreadsheetml/2010/11/ac" url="C:\Users\marcela.reyes\Documents\ARCHIVOS SECRETARIA DE AMBIENTE\PLANES DE ACCIÓN\1033\"/>
    </mc:Choice>
  </mc:AlternateContent>
  <xr:revisionPtr revIDLastSave="0" documentId="8_{332CAB63-D3F0-40B1-B8A5-BBFB91131AAD}" xr6:coauthVersionLast="36" xr6:coauthVersionMax="36" xr10:uidLastSave="{00000000-0000-0000-0000-000000000000}"/>
  <bookViews>
    <workbookView xWindow="0" yWindow="0" windowWidth="24000" windowHeight="10920" tabRatio="373" activeTab="1" xr2:uid="{00000000-000D-0000-FFFF-FFFF00000000}"/>
  </bookViews>
  <sheets>
    <sheet name="GESTIÓN" sheetId="5" r:id="rId1"/>
    <sheet name="INVERSIÓN" sheetId="6" r:id="rId2"/>
    <sheet name="ACTIVIDADES " sheetId="15" r:id="rId3"/>
    <sheet name="TERRITORIALIZACIÓN" sheetId="17" r:id="rId4"/>
  </sheets>
  <externalReferences>
    <externalReference r:id="rId5"/>
    <externalReference r:id="rId6"/>
  </externalReferences>
  <definedNames>
    <definedName name="_xlnm.Print_Area" localSheetId="2">'ACTIVIDADES '!$A$1:$V$70</definedName>
    <definedName name="_xlnm.Print_Area" localSheetId="0">GESTIÓN!$A$1:$AW$15</definedName>
    <definedName name="_xlnm.Print_Area" localSheetId="1">INVERSIÓN!$A$1:$AU$48</definedName>
    <definedName name="CONDICION_POBLACIONAL">[1]Variables!$C$1:$C$24</definedName>
    <definedName name="GRUPO_ETAREO">[1]Variables!$A$1:$A$8</definedName>
    <definedName name="GRUPO_ETAREOS" localSheetId="2">#REF!</definedName>
    <definedName name="GRUPO_ETAREOS">#REF!</definedName>
    <definedName name="GRUPO_ETARIO" localSheetId="2">#REF!</definedName>
    <definedName name="GRUPO_ETARIO">#REF!</definedName>
    <definedName name="GRUPO_ETNICO" localSheetId="2">#REF!</definedName>
    <definedName name="GRUPO_ETNICO">#REF!</definedName>
    <definedName name="GRUPOETNICO">#REF!</definedName>
    <definedName name="GRUPOS_ETNICOS">[1]Variables!$H$1:$H$8</definedName>
    <definedName name="LOCALIDAD" localSheetId="2">#REF!</definedName>
    <definedName name="LOCALIDAD">#REF!</definedName>
    <definedName name="LOCALIZACION" localSheetId="2">#REF!</definedName>
    <definedName name="LOCALIZACION">#REF!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P43" i="6" l="1"/>
  <c r="AP39" i="6"/>
  <c r="L30" i="17" l="1"/>
  <c r="L28" i="17"/>
  <c r="L27" i="17"/>
  <c r="L26" i="17"/>
  <c r="L24" i="17"/>
  <c r="L23" i="17"/>
  <c r="L22" i="17"/>
  <c r="L20" i="17"/>
  <c r="L19" i="17"/>
  <c r="L18" i="17"/>
  <c r="L16" i="17"/>
  <c r="L15" i="17"/>
  <c r="L14" i="17"/>
  <c r="L12" i="17"/>
  <c r="L10" i="17"/>
  <c r="L8" i="17"/>
  <c r="L7" i="17"/>
  <c r="H12" i="6" l="1"/>
  <c r="H18" i="6"/>
  <c r="H24" i="6"/>
  <c r="H30" i="6"/>
  <c r="H36" i="6"/>
  <c r="H42" i="6"/>
  <c r="AP42" i="6"/>
  <c r="AO40" i="6"/>
  <c r="AO42" i="6"/>
  <c r="AO39" i="6"/>
  <c r="AO36" i="6"/>
  <c r="AO34" i="6"/>
  <c r="AP33" i="6"/>
  <c r="AO33" i="6"/>
  <c r="AO30" i="6"/>
  <c r="AO28" i="6"/>
  <c r="AP27" i="6"/>
  <c r="AO27" i="6"/>
  <c r="V25" i="6"/>
  <c r="AO24" i="6"/>
  <c r="AO22" i="6"/>
  <c r="AP21" i="6"/>
  <c r="AO21" i="6"/>
  <c r="AO15" i="6"/>
  <c r="AO16" i="6"/>
  <c r="AO12" i="6"/>
  <c r="AQ14" i="5" l="1"/>
  <c r="S17" i="15"/>
  <c r="S16" i="15"/>
  <c r="V10" i="6"/>
  <c r="AR14" i="5" l="1"/>
  <c r="AP15" i="6" l="1"/>
  <c r="AO10" i="6"/>
  <c r="AP9" i="6"/>
  <c r="AO9" i="6"/>
  <c r="V44" i="6" l="1"/>
  <c r="V38" i="6"/>
  <c r="Z38" i="6"/>
  <c r="AF38" i="6"/>
  <c r="U38" i="6"/>
  <c r="V37" i="6"/>
  <c r="U37" i="6"/>
  <c r="V32" i="6"/>
  <c r="V31" i="6"/>
  <c r="U31" i="6"/>
  <c r="V26" i="6"/>
  <c r="V20" i="6"/>
  <c r="V19" i="6"/>
  <c r="V14" i="6"/>
  <c r="V13" i="6"/>
  <c r="V45" i="6" l="1"/>
  <c r="AM46" i="6"/>
  <c r="AM45" i="6"/>
  <c r="AO45" i="6" s="1"/>
  <c r="AM44" i="6"/>
  <c r="AM43" i="6"/>
  <c r="AL43" i="6"/>
  <c r="AM38" i="6"/>
  <c r="AO38" i="6" s="1"/>
  <c r="AM37" i="6"/>
  <c r="AL37" i="6"/>
  <c r="AM32" i="6"/>
  <c r="AO32" i="6" s="1"/>
  <c r="AM31" i="6"/>
  <c r="AL31" i="6"/>
  <c r="AL30" i="6"/>
  <c r="AM26" i="6"/>
  <c r="AO26" i="6" s="1"/>
  <c r="AM25" i="6"/>
  <c r="AL25" i="6"/>
  <c r="AM20" i="6"/>
  <c r="AO20" i="6" s="1"/>
  <c r="AM19" i="6"/>
  <c r="AO19" i="6" s="1"/>
  <c r="AM14" i="6"/>
  <c r="AO14" i="6" s="1"/>
  <c r="AM13" i="6"/>
  <c r="AO13" i="6" s="1"/>
  <c r="AO25" i="6" l="1"/>
  <c r="AO31" i="6"/>
  <c r="AO37" i="6"/>
  <c r="AM47" i="6"/>
  <c r="U43" i="6"/>
  <c r="V43" i="6"/>
  <c r="AO43" i="6" s="1"/>
  <c r="W43" i="6"/>
  <c r="X43" i="6"/>
  <c r="Y43" i="6"/>
  <c r="Z43" i="6"/>
  <c r="AA43" i="6"/>
  <c r="AB43" i="6"/>
  <c r="AC43" i="6"/>
  <c r="AD43" i="6"/>
  <c r="AE43" i="6"/>
  <c r="AF43" i="6"/>
  <c r="AG43" i="6"/>
  <c r="AH43" i="6"/>
  <c r="AI43" i="6"/>
  <c r="AJ43" i="6"/>
  <c r="AK43" i="6"/>
  <c r="U13" i="6"/>
  <c r="T34" i="6" l="1"/>
  <c r="T38" i="6" l="1"/>
  <c r="S67" i="15"/>
  <c r="S66" i="15"/>
  <c r="AL40" i="6" l="1"/>
  <c r="AL34" i="6"/>
  <c r="AL28" i="6"/>
  <c r="AL42" i="6"/>
  <c r="AL12" i="6"/>
  <c r="AL45" i="6" l="1"/>
  <c r="AL46" i="6"/>
  <c r="AL44" i="6"/>
  <c r="U40" i="6"/>
  <c r="AK44" i="6"/>
  <c r="U42" i="6"/>
  <c r="AL47" i="6" l="1"/>
  <c r="U44" i="6"/>
  <c r="AO44" i="6" s="1"/>
  <c r="AL38" i="6"/>
  <c r="AK38" i="6"/>
  <c r="S38" i="6"/>
  <c r="AK37" i="6"/>
  <c r="AL26" i="6"/>
  <c r="AK26" i="6"/>
  <c r="AK25" i="6"/>
  <c r="AK20" i="6"/>
  <c r="AL14" i="6"/>
  <c r="AK14" i="6"/>
  <c r="AL13" i="6"/>
  <c r="AK13" i="6"/>
  <c r="U12" i="6" l="1"/>
  <c r="U46" i="6" l="1"/>
  <c r="U14" i="6"/>
  <c r="U45" i="6"/>
  <c r="AL32" i="6" l="1"/>
  <c r="U32" i="6"/>
  <c r="T31" i="6"/>
  <c r="U26" i="6" l="1"/>
  <c r="U25" i="6"/>
  <c r="U20" i="6"/>
  <c r="U19" i="6"/>
  <c r="S29" i="15" l="1"/>
  <c r="AL20" i="6" l="1"/>
  <c r="AL19" i="6"/>
  <c r="M46" i="6" l="1"/>
  <c r="M45" i="6"/>
  <c r="M47" i="6" s="1"/>
  <c r="M44" i="6"/>
  <c r="M43" i="6"/>
  <c r="M38" i="6"/>
  <c r="M37" i="6"/>
  <c r="M32" i="6"/>
  <c r="M31" i="6"/>
  <c r="M26" i="6"/>
  <c r="M25" i="6"/>
  <c r="M20" i="6"/>
  <c r="M19" i="6"/>
  <c r="M14" i="6"/>
  <c r="M13" i="6"/>
  <c r="I46" i="6" l="1"/>
  <c r="I45" i="6"/>
  <c r="I47" i="6" s="1"/>
  <c r="I44" i="6"/>
  <c r="I43" i="6"/>
  <c r="I38" i="6"/>
  <c r="I37" i="6"/>
  <c r="I32" i="6"/>
  <c r="I31" i="6"/>
  <c r="I26" i="6"/>
  <c r="I25" i="6"/>
  <c r="I20" i="6"/>
  <c r="I19" i="6"/>
  <c r="I14" i="6"/>
  <c r="I13" i="6"/>
  <c r="AK45" i="6" l="1"/>
  <c r="AK31" i="6" l="1"/>
  <c r="AK32" i="6"/>
  <c r="AK46" i="6" l="1"/>
  <c r="AK47" i="6" s="1"/>
  <c r="AK19" i="6" l="1"/>
  <c r="S43" i="6" l="1"/>
  <c r="S42" i="6"/>
  <c r="S44" i="6" s="1"/>
  <c r="S37" i="6"/>
  <c r="S31" i="6"/>
  <c r="S30" i="6"/>
  <c r="S32" i="6" s="1"/>
  <c r="S26" i="6"/>
  <c r="S25" i="6"/>
  <c r="S20" i="6"/>
  <c r="S19" i="6"/>
  <c r="S13" i="6"/>
  <c r="S12" i="6"/>
  <c r="S14" i="6" s="1"/>
  <c r="R46" i="6"/>
  <c r="R45" i="6"/>
  <c r="R47" i="6" s="1"/>
  <c r="R44" i="6"/>
  <c r="R43" i="6"/>
  <c r="R38" i="6"/>
  <c r="R37" i="6"/>
  <c r="R32" i="6"/>
  <c r="R31" i="6"/>
  <c r="R26" i="6"/>
  <c r="R25" i="6"/>
  <c r="R20" i="6"/>
  <c r="R19" i="6"/>
  <c r="R14" i="6"/>
  <c r="R13" i="6"/>
  <c r="T20" i="6"/>
  <c r="T12" i="6"/>
  <c r="T42" i="6"/>
  <c r="S9" i="15"/>
  <c r="S46" i="6"/>
  <c r="U47" i="6"/>
  <c r="V46" i="6"/>
  <c r="W46" i="6"/>
  <c r="X46" i="6"/>
  <c r="Y46" i="6"/>
  <c r="Z46" i="6"/>
  <c r="AA46" i="6"/>
  <c r="AB46" i="6"/>
  <c r="AC46" i="6"/>
  <c r="AD46" i="6"/>
  <c r="AE46" i="6"/>
  <c r="AF46" i="6"/>
  <c r="AG46" i="6"/>
  <c r="AH46" i="6"/>
  <c r="AI46" i="6"/>
  <c r="AJ46" i="6"/>
  <c r="Q28" i="6"/>
  <c r="Q45" i="6" s="1"/>
  <c r="P46" i="6"/>
  <c r="Q46" i="6"/>
  <c r="P45" i="6"/>
  <c r="S45" i="6"/>
  <c r="T45" i="6"/>
  <c r="W45" i="6"/>
  <c r="X45" i="6"/>
  <c r="Y45" i="6"/>
  <c r="Y47" i="6" s="1"/>
  <c r="Z45" i="6"/>
  <c r="AA45" i="6"/>
  <c r="AB45" i="6"/>
  <c r="AC45" i="6"/>
  <c r="AD45" i="6"/>
  <c r="AE45" i="6"/>
  <c r="AF45" i="6"/>
  <c r="AG45" i="6"/>
  <c r="AG47" i="6" s="1"/>
  <c r="AH45" i="6"/>
  <c r="AH47" i="6" s="1"/>
  <c r="AI45" i="6"/>
  <c r="AJ45" i="6"/>
  <c r="H22" i="6"/>
  <c r="AP22" i="6" s="1"/>
  <c r="O46" i="6"/>
  <c r="O45" i="6"/>
  <c r="O47" i="6" s="1"/>
  <c r="S8" i="15"/>
  <c r="S10" i="15"/>
  <c r="S11" i="15"/>
  <c r="S12" i="15"/>
  <c r="S13" i="15"/>
  <c r="S14" i="15"/>
  <c r="S15" i="15"/>
  <c r="S18" i="15"/>
  <c r="S19" i="15"/>
  <c r="S20" i="15"/>
  <c r="S21" i="15"/>
  <c r="S22" i="15"/>
  <c r="S23" i="15"/>
  <c r="S24" i="15"/>
  <c r="S25" i="15"/>
  <c r="S26" i="15"/>
  <c r="S27" i="15"/>
  <c r="S28" i="15"/>
  <c r="S30" i="15"/>
  <c r="S31" i="15"/>
  <c r="S32" i="15"/>
  <c r="S33" i="15"/>
  <c r="S34" i="15"/>
  <c r="S35" i="15"/>
  <c r="S36" i="15"/>
  <c r="S37" i="15"/>
  <c r="S38" i="15"/>
  <c r="S39" i="15"/>
  <c r="S40" i="15"/>
  <c r="S41" i="15"/>
  <c r="S42" i="15"/>
  <c r="S43" i="15"/>
  <c r="S44" i="15"/>
  <c r="S45" i="15"/>
  <c r="S46" i="15"/>
  <c r="S47" i="15"/>
  <c r="S48" i="15"/>
  <c r="S49" i="15"/>
  <c r="S50" i="15"/>
  <c r="S51" i="15"/>
  <c r="S52" i="15"/>
  <c r="S53" i="15"/>
  <c r="S54" i="15"/>
  <c r="S55" i="15"/>
  <c r="S56" i="15"/>
  <c r="S57" i="15"/>
  <c r="S58" i="15"/>
  <c r="S59" i="15"/>
  <c r="S60" i="15"/>
  <c r="S61" i="15"/>
  <c r="S62" i="15"/>
  <c r="S63" i="15"/>
  <c r="S64" i="15"/>
  <c r="S65" i="15"/>
  <c r="T68" i="15"/>
  <c r="U68" i="15"/>
  <c r="L46" i="6"/>
  <c r="L45" i="6"/>
  <c r="L44" i="6"/>
  <c r="L43" i="6"/>
  <c r="L38" i="6"/>
  <c r="L37" i="6"/>
  <c r="L32" i="6"/>
  <c r="L31" i="6"/>
  <c r="L26" i="6"/>
  <c r="L25" i="6"/>
  <c r="L20" i="6"/>
  <c r="L19" i="6"/>
  <c r="L14" i="6"/>
  <c r="L13" i="6"/>
  <c r="J13" i="6"/>
  <c r="K34" i="6"/>
  <c r="K38" i="6" s="1"/>
  <c r="K28" i="6"/>
  <c r="H28" i="6" s="1"/>
  <c r="AP28" i="6" s="1"/>
  <c r="K16" i="6"/>
  <c r="H16" i="6" s="1"/>
  <c r="AP16" i="6" s="1"/>
  <c r="K10" i="6"/>
  <c r="K46" i="6"/>
  <c r="K31" i="6"/>
  <c r="K26" i="6"/>
  <c r="K25" i="6"/>
  <c r="K19" i="6"/>
  <c r="K13" i="6"/>
  <c r="K43" i="6"/>
  <c r="K37" i="6"/>
  <c r="K40" i="6"/>
  <c r="K44" i="6" s="1"/>
  <c r="J45" i="6"/>
  <c r="N45" i="6"/>
  <c r="J46" i="6"/>
  <c r="N46" i="6"/>
  <c r="H46" i="6"/>
  <c r="J43" i="6"/>
  <c r="T43" i="6"/>
  <c r="J44" i="6"/>
  <c r="Z44" i="6"/>
  <c r="AF44" i="6"/>
  <c r="H43" i="6"/>
  <c r="J37" i="6"/>
  <c r="T37" i="6"/>
  <c r="Z37" i="6"/>
  <c r="AF37" i="6"/>
  <c r="J38" i="6"/>
  <c r="H37" i="6"/>
  <c r="AP37" i="6" s="1"/>
  <c r="J31" i="6"/>
  <c r="Z31" i="6"/>
  <c r="AF31" i="6"/>
  <c r="J32" i="6"/>
  <c r="T32" i="6"/>
  <c r="Z32" i="6"/>
  <c r="AF32" i="6"/>
  <c r="H31" i="6"/>
  <c r="AP31" i="6" s="1"/>
  <c r="J25" i="6"/>
  <c r="T25" i="6"/>
  <c r="Z25" i="6"/>
  <c r="AF25" i="6"/>
  <c r="J26" i="6"/>
  <c r="T26" i="6"/>
  <c r="Z26" i="6"/>
  <c r="AF26" i="6"/>
  <c r="H25" i="6"/>
  <c r="AP25" i="6" s="1"/>
  <c r="J20" i="6"/>
  <c r="Z20" i="6"/>
  <c r="AF20" i="6"/>
  <c r="J19" i="6"/>
  <c r="T19" i="6"/>
  <c r="Z19" i="6"/>
  <c r="AF19" i="6"/>
  <c r="H19" i="6"/>
  <c r="Z14" i="6"/>
  <c r="J14" i="6"/>
  <c r="T13" i="6"/>
  <c r="Z13" i="6"/>
  <c r="H13" i="6"/>
  <c r="H26" i="6"/>
  <c r="AP26" i="6" s="1"/>
  <c r="AP19" i="6" l="1"/>
  <c r="V47" i="6"/>
  <c r="AO46" i="6"/>
  <c r="AJ47" i="6"/>
  <c r="K14" i="6"/>
  <c r="H10" i="6"/>
  <c r="AP10" i="6" s="1"/>
  <c r="AD47" i="6"/>
  <c r="AC47" i="6"/>
  <c r="AB47" i="6"/>
  <c r="K20" i="6"/>
  <c r="H34" i="6"/>
  <c r="AP34" i="6" s="1"/>
  <c r="L47" i="6"/>
  <c r="X47" i="6"/>
  <c r="T14" i="6"/>
  <c r="T46" i="6"/>
  <c r="T47" i="6" s="1"/>
  <c r="Z47" i="6"/>
  <c r="W47" i="6"/>
  <c r="K32" i="6"/>
  <c r="N47" i="6"/>
  <c r="S47" i="6"/>
  <c r="Q47" i="6"/>
  <c r="J47" i="6"/>
  <c r="AF47" i="6"/>
  <c r="AE47" i="6"/>
  <c r="P47" i="6"/>
  <c r="AI47" i="6"/>
  <c r="AA47" i="6"/>
  <c r="H20" i="6"/>
  <c r="AP20" i="6" s="1"/>
  <c r="K45" i="6"/>
  <c r="K47" i="6" s="1"/>
  <c r="H40" i="6"/>
  <c r="AP40" i="6" s="1"/>
  <c r="H32" i="6"/>
  <c r="AP32" i="6" s="1"/>
  <c r="T44" i="6"/>
  <c r="H38" i="6" l="1"/>
  <c r="AP38" i="6" s="1"/>
  <c r="H45" i="6"/>
  <c r="H47" i="6" s="1"/>
  <c r="H14" i="6"/>
  <c r="AP14" i="6" s="1"/>
  <c r="H44" i="6"/>
  <c r="AP4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F9" authorId="0" shapeId="0" xr:uid="{00000000-0006-0000-0100-000001000000}">
      <text>
        <r>
          <rPr>
            <b/>
            <sz val="9"/>
            <color indexed="81"/>
            <rFont val="Tahoma"/>
            <family val="2"/>
          </rPr>
          <t>YULIED.PENARANDA:</t>
        </r>
        <r>
          <rPr>
            <sz val="9"/>
            <color indexed="81"/>
            <rFont val="Tahoma"/>
            <family val="2"/>
          </rPr>
          <t xml:space="preserve">
Como es meta de tipologia creciente, es importante registrar el valor registrado en le vigencia anterior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HERNANDO.MARTINEZ</author>
  </authors>
  <commentList>
    <comment ref="V12" authorId="0" shapeId="0" xr:uid="{00000000-0006-0000-0200-000001000000}">
      <text>
        <r>
          <rPr>
            <b/>
            <sz val="9"/>
            <color indexed="81"/>
            <rFont val="Tahoma"/>
            <family val="2"/>
          </rPr>
          <t xml:space="preserve">GUSTAVO.SILVA:
Cantidades de què? Aplica para todas las actividades con la misma observación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paola.rodriguez</author>
    <author>YULIED.PENARANDA</author>
  </authors>
  <commentList>
    <comment ref="V6" authorId="0" shapeId="0" xr:uid="{87BA7019-5F26-47FB-A2E2-4F40EC4A5AB6}">
      <text>
        <r>
          <rPr>
            <b/>
            <sz val="9"/>
            <color indexed="81"/>
            <rFont val="Tahoma"/>
            <family val="2"/>
          </rPr>
          <t>paola.rodriguez:</t>
        </r>
        <r>
          <rPr>
            <sz val="9"/>
            <color indexed="81"/>
            <rFont val="Tahoma"/>
            <family val="2"/>
          </rPr>
          <t xml:space="preserve">
0-5 Primera infancia.
6-13 Infancia
14-17 Adolecencia
18-26 Juventud
27-59 Adultez
60 o mas personas.
Grupo etario sin definir.</t>
        </r>
      </text>
    </comment>
    <comment ref="W6" authorId="1" shapeId="0" xr:uid="{8EA62062-4C9B-4AC1-80DC-2DE3ABCECFD1}">
      <text>
        <r>
          <rPr>
            <b/>
            <sz val="9"/>
            <color indexed="81"/>
            <rFont val="Tahoma"/>
            <family val="2"/>
          </rPr>
          <t>YULIED.PENARANDA:</t>
        </r>
        <r>
          <rPr>
            <sz val="9"/>
            <color indexed="81"/>
            <rFont val="Tahoma"/>
            <family val="2"/>
          </rPr>
          <t xml:space="preserve">
• Ciudadanos-as habitantes de calle.
• Personas en situación de desplazamiento.
• Mujeres gestantes y lactantes.
• Personas cabeza de familia.
• Reincorporados-as.
• Personas vinculadas a la prostitución.
• Personas con discapacidad.
• Personas consumidoras de sustancias psicoactivas.
• Servidores y servidoras públicos.
• Niños y niñas de primera infancia.
• Niños, niñas y adolecentes en riesgo social.
• Niños, niñas y adolecentes escolarizados.
• Niños, niñas y adolecentes desescolarizados.
• Jóvenes escolarizados.
• Jóvenes desescolarizados.
• Adultos-as  trabajador-a formal.
• Adultos-as  trabajador-a informal.
• Familias en situación de vulnerabilidad.
• Familias en emergencia social y catastrófica.
• Familias ubicadas en zonas en zonas de alto deterioro.
• Sector LGBT.
• Comunidad en general.
</t>
        </r>
      </text>
    </comment>
    <comment ref="X6" authorId="1" shapeId="0" xr:uid="{72026075-8E85-4440-B6A5-7834B8ED57A9}">
      <text>
        <r>
          <rPr>
            <b/>
            <sz val="9"/>
            <color indexed="81"/>
            <rFont val="Tahoma"/>
            <family val="2"/>
          </rPr>
          <t>YULIED.PENARANDA:</t>
        </r>
        <r>
          <rPr>
            <sz val="9"/>
            <color indexed="81"/>
            <rFont val="Tahoma"/>
            <family val="2"/>
          </rPr>
          <t xml:space="preserve">
• Afrocolombianos.
• Indígenas.
• ROM
• Raizales.
• No identifica grupos étnicos.
• Otros grupos étnicos.
</t>
        </r>
      </text>
    </comment>
  </commentList>
</comments>
</file>

<file path=xl/sharedStrings.xml><?xml version="1.0" encoding="utf-8"?>
<sst xmlns="http://schemas.openxmlformats.org/spreadsheetml/2006/main" count="546" uniqueCount="260">
  <si>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</si>
  <si>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</si>
  <si>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</si>
  <si>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</si>
  <si>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</si>
  <si>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</si>
  <si>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</si>
  <si>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</si>
  <si>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</si>
  <si>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</si>
  <si>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</si>
  <si>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</si>
  <si>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</si>
  <si>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</si>
  <si>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</si>
  <si>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</si>
  <si>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</si>
  <si>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</si>
  <si>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</si>
  <si>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</si>
  <si>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</si>
  <si>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</si>
  <si>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</si>
  <si>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</si>
  <si>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</si>
  <si>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</si>
  <si>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</si>
  <si>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</si>
  <si>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</si>
  <si>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</si>
  <si>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</si>
  <si>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</si>
  <si>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</si>
  <si>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</si>
  <si>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</si>
  <si>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</si>
  <si>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</si>
  <si>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</si>
  <si>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</si>
  <si>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</si>
  <si>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</si>
  <si>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</si>
  <si>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</si>
  <si>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</si>
  <si>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</si>
  <si>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</si>
  <si>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</si>
  <si>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</si>
  <si>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</si>
  <si>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4, COD. META PROYECTO PRIORITARIO</t>
  </si>
  <si>
    <t>5, VARIABLE REQUERIDA</t>
  </si>
  <si>
    <t>6, MAGNITUD PD</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</si>
  <si>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</si>
  <si>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</si>
  <si>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</si>
  <si>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</si>
  <si>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</si>
  <si>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</si>
  <si>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</si>
  <si>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</si>
  <si>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</si>
  <si>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</si>
  <si>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 xml:space="preserve">1, PROYECTO PRIORITARIO </t>
  </si>
  <si>
    <t>1,1 COD.</t>
  </si>
  <si>
    <t xml:space="preserve">1,2 PROYECTO PRIORITARIO  </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</si>
  <si>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</si>
  <si>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</si>
  <si>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</si>
  <si>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</si>
  <si>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</si>
  <si>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</si>
  <si>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</si>
  <si>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</si>
  <si>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</si>
  <si>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</si>
  <si>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</si>
  <si>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</si>
  <si>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</si>
  <si>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</si>
  <si>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</si>
  <si>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</si>
  <si>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</si>
  <si>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</si>
  <si>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</si>
  <si>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</si>
  <si>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DIRECCIÓN DE GESTIÓN CORPORATIVA</t>
  </si>
  <si>
    <t xml:space="preserve">1033 - FORTALECIMIENTO INSTITUCIONAL PARA LA EFICIENCIA ADMINISTRATIVA </t>
  </si>
  <si>
    <t>%</t>
  </si>
  <si>
    <t xml:space="preserve">Ejecutar 100% de las actividades de intervención para el mejoramiento de la infraestructura física y dotación de la SDA </t>
  </si>
  <si>
    <t>Creciente</t>
  </si>
  <si>
    <t>Ejecutar 5 acciones Para el   sostenimiento y mejora del PIGA de la SDA</t>
  </si>
  <si>
    <t>Suma</t>
  </si>
  <si>
    <t xml:space="preserve">Realizar 25 actividades orientadas al mejoramiento del clima del clima organizacional  </t>
  </si>
  <si>
    <t>Implementar 10 procesos que integran el Programa de Gestión Documental</t>
  </si>
  <si>
    <t>Aumentar al 90% el Direccionamiento Jurídico integral de la SDA</t>
  </si>
  <si>
    <t>Mantener en el 82 % el éxito procesal en fallos favorables en representación de la SDA</t>
  </si>
  <si>
    <t>Constante</t>
  </si>
  <si>
    <t xml:space="preserve">Fortalecimiento institucional </t>
  </si>
  <si>
    <t xml:space="preserve">Gestion Documental </t>
  </si>
  <si>
    <t xml:space="preserve">Direccionamiento juridico integral </t>
  </si>
  <si>
    <t>Fortalecimiento institucional</t>
  </si>
  <si>
    <t>X</t>
  </si>
  <si>
    <t>Direccionamiento jurídico integral</t>
  </si>
  <si>
    <t>Modernización administrativa</t>
  </si>
  <si>
    <t>Desarrollar el 100% de actividades de intervención para el mejoramiento de la infraestructura física, dotacional y administrativa</t>
  </si>
  <si>
    <t>Porcentaje de intervención en infraestructura física, dotacional y administrativa</t>
  </si>
  <si>
    <t xml:space="preserve">SEPTIMO EJE TRANSVERSAL - GOBIERNO LEGÍTIMO, FORTALECIMIENTO LOCAL Y EFICIENCIA </t>
  </si>
  <si>
    <t>43 - Modernización Institucional</t>
  </si>
  <si>
    <t>FORMATO DE  ACTUALIZACIÓN Y SEGUIMIENTO A LA TERRITORIALIZACIÓN DE LA INVERSIÓN</t>
  </si>
  <si>
    <t>PROYECTO:</t>
  </si>
  <si>
    <t>PERIODO:</t>
  </si>
  <si>
    <t>Enero 31 a junio 30 de 2017</t>
  </si>
  <si>
    <t>1, COD. META</t>
  </si>
  <si>
    <t>2, Meta Proyecto</t>
  </si>
  <si>
    <t>4, Variable</t>
  </si>
  <si>
    <t>5, Programación-Actualización</t>
  </si>
  <si>
    <t>6,  ACTUALIZACIÓN</t>
  </si>
  <si>
    <t>7, SEGUIMIENTO</t>
  </si>
  <si>
    <t>8, LOCALIZACIÓN GEOGRÁFICA</t>
  </si>
  <si>
    <t>9,  POBLACIÓN</t>
  </si>
  <si>
    <t>ID Meta</t>
  </si>
  <si>
    <t>6,1 Actualización Marzo</t>
  </si>
  <si>
    <t>6,2 Actualización Junio</t>
  </si>
  <si>
    <t>6,3 Actualización Septiembre</t>
  </si>
  <si>
    <t>6,4 Actualización Diciembre</t>
  </si>
  <si>
    <t>7,1 Seguimiento Marzo</t>
  </si>
  <si>
    <t>7,2 Seguimiento Junio</t>
  </si>
  <si>
    <t>7,3 Seguimiento Septiembre</t>
  </si>
  <si>
    <t>7,4 Seguimiento Diciembre</t>
  </si>
  <si>
    <t>8,1 LOCALIDADES</t>
  </si>
  <si>
    <t>8,2 UPZ</t>
  </si>
  <si>
    <t>8,3 BARRIO</t>
  </si>
  <si>
    <t>8,4 PUNTO, LÍNEA O POLÍGONO</t>
  </si>
  <si>
    <t>8,5 ÁREA DE INFLUENCIA</t>
  </si>
  <si>
    <t>9,1 NUMERO DE HOMBRES</t>
  </si>
  <si>
    <t>9,2 NUMERO DE MUJERES</t>
  </si>
  <si>
    <t>9,3 GRUPO ETARIO</t>
  </si>
  <si>
    <t>9,4 CONDICION POBLACIONAL</t>
  </si>
  <si>
    <t>9,5 GRUPOS ETNICOS</t>
  </si>
  <si>
    <t>9,6 TOTAL POBLACIÓN
PERSONAS/CANTIDAD</t>
  </si>
  <si>
    <t xml:space="preserve">Especial (la meta se centra en el fortalecimiento institucional y por ende el punto de inversion es la Entidad y la poblacion afectada son los funcionarios y contratistas de la SDA </t>
  </si>
  <si>
    <t>Magnitud Vigencia</t>
  </si>
  <si>
    <t>Distrito Capital</t>
  </si>
  <si>
    <t>Chapinero</t>
  </si>
  <si>
    <t>Chapinero Central</t>
  </si>
  <si>
    <t xml:space="preserve">Avenida Caracas N° 54 - 38   </t>
  </si>
  <si>
    <t>Esta información no se puede territorializar toda vez que son acciones que se adelantan en la sede principal y son de carácter administrativo</t>
  </si>
  <si>
    <t>Relacionar la información asociada a la población (Numero de hombres) espacios relacionados al punto de inversión en que se ejecutó la meta.</t>
  </si>
  <si>
    <t>Desde nuestra competencia no se hace distinción para los grupos Etareos</t>
  </si>
  <si>
    <t>TODOS LOS GRUPOS</t>
  </si>
  <si>
    <t>NO IDENTIFICA GRUPOS ETNICOS</t>
  </si>
  <si>
    <t>Recursos Vigencia</t>
  </si>
  <si>
    <t>Magnitud Reservas</t>
  </si>
  <si>
    <t>Reservas Presupuestales</t>
  </si>
  <si>
    <t>Especial (la meta se encuentra en la linea de direccionamieto juridico integral y busca mejorar los tiempos de respuesta de la entidad a los requerimientos de carácter judicial)</t>
  </si>
  <si>
    <t xml:space="preserve">Especial (la meta se encuentra en la linea de direccionamieto juridico integral y busca que la entidad mantenga su eficiencia procesal con fallos a favor de la misma) </t>
  </si>
  <si>
    <t>TOTALES - PROYECTO</t>
  </si>
  <si>
    <t>Total recursos vigencia</t>
  </si>
  <si>
    <t>Total recursos reservas</t>
  </si>
  <si>
    <t>Total  Recursos  Proyecto</t>
  </si>
  <si>
    <t>PROGRAMA</t>
  </si>
  <si>
    <t>PROGRAMACIÓN INICIAL CUATRIENIO</t>
  </si>
  <si>
    <t>PROGR. ANUAL CORTE  SEPT</t>
  </si>
  <si>
    <t>PROGR. ANUAL CORTE DIC</t>
  </si>
  <si>
    <t>REPROGRAMACIÓN VIGENCIA</t>
  </si>
  <si>
    <t>PROGR. ANUAL CORTE  MAR</t>
  </si>
  <si>
    <t>PROGR. ANUAL CORTE  JUN</t>
  </si>
  <si>
    <t>126PG01-PR02-F-2-V10.0</t>
  </si>
  <si>
    <t>PROGRAMACIÓN ANUAL</t>
  </si>
  <si>
    <t>PROGR. ANUAL CORTE  DIC</t>
  </si>
  <si>
    <t xml:space="preserve">NUMERO INTERSEXUAL </t>
  </si>
  <si>
    <t>3, Nombre -Punto de inversión (Escala: Localidad, Especial, Distrital)
Breve descripción del punto de inversión.</t>
  </si>
  <si>
    <t>5, PONDERACIÓN HORIZONTAL AÑO: 2018</t>
  </si>
  <si>
    <t>Implementar 10 procesos del PGD</t>
  </si>
  <si>
    <t xml:space="preserve">Archivo de Gestión de la DGC - PIGA,  Formatos de tablas de retención documental, actas de visita, Archivo de gestión de la Dirección Legal Ambiental </t>
  </si>
  <si>
    <r>
      <t>7, OBSERVACIONES AVANCE VIGENCIA</t>
    </r>
    <r>
      <rPr>
        <b/>
        <sz val="10"/>
        <color rgb="FFFF0000"/>
        <rFont val="Arial"/>
        <family val="2"/>
      </rPr>
      <t xml:space="preserve"> </t>
    </r>
    <r>
      <rPr>
        <b/>
        <sz val="10"/>
        <rFont val="Arial"/>
        <family val="2"/>
      </rPr>
      <t>2018</t>
    </r>
  </si>
  <si>
    <t>1, Elaborar el Plan de Manejo y Regularizacion de la sede Administraiva de la SDA</t>
  </si>
  <si>
    <t>2, Realizar el proceso de seguimiento a las actividades de instalacion y acondicionamiento del nuevo mobiliario en el piso 2 de la sede administrativa de la SDA</t>
  </si>
  <si>
    <t>3, Realizar los procesos precontractuales y contractuales para la adjudicación de los contratos de adecuacion del Semisotano de la SDA</t>
  </si>
  <si>
    <t>4, Realizar el seguimiento a las actividades de adecuación del semisotano de la SDA</t>
  </si>
  <si>
    <t>5, Realizar la entrega para la disposición adecuada de los residuos  que genere la entidad de acuerdo a sus características con los gestores autorizados.</t>
  </si>
  <si>
    <t>6, Desarrollar una estrategia de cosecha de agua en una de las sedes con control operacional de la SDA</t>
  </si>
  <si>
    <t>7, Divulgación de la GUÍA PARA LAS COMPRAS PÚBLICAS SOSTENIBLES  EN LA SECRETARÍA DISTRITAL DE AMBIENTE</t>
  </si>
  <si>
    <t>8, Ejecución de estrategias para incentivar la cultura del uso de la bicicleta “Acuerdo 660 de 2016”</t>
  </si>
  <si>
    <t>9, Realizar seguimiento y sostenimiento a cada uno de los programas que hacen parte del PIGA</t>
  </si>
  <si>
    <t xml:space="preserve">10, Llevar a cabo capacitaciones o talleres en temas relacionados con el fortalecimiento del clima organizacional </t>
  </si>
  <si>
    <t>11, Realizar jornadas de integración en pro del fortalecimiento de los valores institucionales</t>
  </si>
  <si>
    <t xml:space="preserve">12, Realizar el diagnostico de riesgo psicosocial a los servidores de la SDA e implementar las acciones recomendadas producto de dicho diagnostico  </t>
  </si>
  <si>
    <t xml:space="preserve">13, Realizar la medicion del clima organizacional </t>
  </si>
  <si>
    <t>14, Llevar a cabo  jornadas de capacitación y re inducción en temas misionales y transversales a los servidores de la SDA</t>
  </si>
  <si>
    <t xml:space="preserve">15, Realizar la revisión y actualizacion de las Tablas de Retencion Documental </t>
  </si>
  <si>
    <t xml:space="preserve">16, Realizar la organización de los expedientes de archivos misionales de gestión y central </t>
  </si>
  <si>
    <r>
      <t xml:space="preserve">17, Aprobacion del  Plan de Conservación Documental </t>
    </r>
    <r>
      <rPr>
        <sz val="8"/>
        <color rgb="FFFF0000"/>
        <rFont val="Arial"/>
        <family val="2"/>
      </rPr>
      <t xml:space="preserve"> </t>
    </r>
  </si>
  <si>
    <t xml:space="preserve">18, Revisión Jurídica de las normas ambientales para conocer su vigencia, concordancia y priorizar las necesidades de regulación según la competencia de la SDA. </t>
  </si>
  <si>
    <t>19, Elaborar Regulaciones y Normas ambientales.</t>
  </si>
  <si>
    <t xml:space="preserve">20, Fijar directrices en materia legal ambiental que se requieran para la correcta interpretación y aplicación de las normas de competencia de la SDA. </t>
  </si>
  <si>
    <t xml:space="preserve">21, Emitir conceptos jurídicos. </t>
  </si>
  <si>
    <t xml:space="preserve">22, Asesoría jurídica en materia legal ambiental a las dependencias de la Entidad. </t>
  </si>
  <si>
    <t xml:space="preserve">23, Control de legalidad de los proyectos de acto administrativo sometidos consideración de la DLA. </t>
  </si>
  <si>
    <t>24, Realizar actuaciones de Inspección, Vigilancia y Control a las Entidades Sin Animo de Lucro -  ESAL  de carácter ambiental.</t>
  </si>
  <si>
    <t xml:space="preserve"> 25, Orientar a ciudadanos respecto de los derechos y obligaciones de las entidades sin ánimo de lucro.</t>
  </si>
  <si>
    <t>26, Actualización de las base de datos de las ESAL</t>
  </si>
  <si>
    <t xml:space="preserve">27, Atención de procesos judiciales, contencioso administrativos, constitucionales y extrajudiciales. </t>
  </si>
  <si>
    <t>28, Intervenir en calidad de Autoridad Ambiental en las acciones populares, acciones penales y procesos  civiles.</t>
  </si>
  <si>
    <t>29,Unificar  criterios para la Defensa Judicial y Extrajudicial.</t>
  </si>
  <si>
    <t>Cumplimiento de los Objetivos del PGA, del PDD, PIGA  y de la normatividad aplicable a la entidad.</t>
  </si>
  <si>
    <t>Archivo de gestión de la DGC –PIGA</t>
  </si>
  <si>
    <t xml:space="preserve">Planillas de asistencia, Informe de Biestar, Correos electrónicos </t>
  </si>
  <si>
    <t>Mejora el nivel de gestión institucional.
- Fortalece las competencias de los servidores.
- Desarrolla un capital humano que responda a las necesidades de la ciudad y sus instituciones, facilitando el alcance de los objetivos.
- Mejoramiento de los procesos y el fortalecimiento de la capacidad laboral de los funcionarios a nivel individual y de equipo</t>
  </si>
  <si>
    <t>Mantener un buen sistema de gestión documental le permite a la Entidad dar respuesta oportuna y confiable a los requerimientos de usuarios tanto internos como externos.
- Facilita la consulta y garantizar su preservación, cumpliendo con la normatividad vigente.</t>
  </si>
  <si>
    <t>Formatos de tablas de retención documental, actas de visita.</t>
  </si>
  <si>
    <t>Generar con respecto las normas en materia legal ambiental procesos de actualización, reglamentación, unificación, concordancia y análisis de vigencia de las mismas, ajustando las directrices que determine la Alcaldía Mayor.
Realizar la revisión jurídica de las normas ambientales existentes para establecer las prioridades en materia de regulación y elaboración de la normativa que sea necesaria para prevenir, controlar y mitigar los impactos ambientales en el Distrito Capital.
Se requiere identificar la vigencia de las leyes y demás normas reglamentarias ambientales a nivel nacional y distrital por declaratoria de derogatoria, inconstitucionalidad o nulidad, buscando con ello disminuir la expedición de actuaciones administrativas contrarias al ordenamiento jurídico vigente
Intervenir en las Acciones Populares entre particulares en las que amenace el medio ambiente sano, que se adelanten ante Juzgados Civiles del Circuito de Bogotá, a través del trámite de conceptos técnicos y asistencia a las Audiencias de Pacto de Cumplimiento.</t>
  </si>
  <si>
    <t xml:space="preserve">Archivo de gestión de la Dirección Legal Ambiental </t>
  </si>
  <si>
    <t>Establecer los mecanismos necesarios para adelantar la defensa técnica judicial de la Secretaría respecto a su representación judicial y extrajudicial en los diferentes procesos y ante las instancias judiciales y administrativas bajo las directrices e instructivos que en materia de defensa judicial se establezcan en el Distrito Capital, garantizando la efectiva defensa de la Secretaría de Ambiente</t>
  </si>
  <si>
    <t xml:space="preserve">Archivo de gestion de la Direccion Legal Ambiental </t>
  </si>
  <si>
    <t>Optimización y mejora de los espacios con los que actualmente cuenta la Secretaria Distrital de ambiente 
Brindar a los servidores públicos unas adecuadas condiciones laborales que permitan desempeñar sus actividades eficientemente
cumplimiento de exigencias en materia de salud ocupacional y como estrategia para la disminución y mitigación de riesgos laborales y para el manejo de emergencias</t>
  </si>
  <si>
    <t>Documento técnico PMR, planos y diseños.</t>
  </si>
  <si>
    <t>Se ha realizado entrega de residuos  a la Cooperativa de Reciclaje El Porvenir, aprovechables (papel, cartón, plástico, vidrio, metal) en una cantidad aproximada de 2,090   Kg.
Se hizo entrega de residuos de envases de aseo (30 kg) devolución posconsumo y de RAEE´S (605,5 kg) por elemento dado de baja por almacén,, luminarias (30kg)</t>
  </si>
  <si>
    <t>Actividad desarrollada en el I y II trimestre</t>
  </si>
  <si>
    <t>La guia se socializo en las capacitaciones realizadas por el PIGA, adicionalmente  la guia se encuentra en la pagina  web de la Secretraría para el conocimiento de   funcionarios y contratistas</t>
  </si>
  <si>
    <t>Se han  realizado tres (3) jornadas de dia sin carro distrital en la cual han participado  (249) funcionarios y contratistas,con un promedio mensual de (26) biciusuarios, con una participación promedio en el día del no carro de (30  ) bici usuarios Se enviaron por correo institucional las piezas comunicativas para motivar la participación de los servidores de la entidad, al igual se pasan por las pantallas virtuales.
Se cuentan en  la modalidad de Teletrabajo Suplementario, (17) funcionarios.
Se realizo capacitación en seguridad vial en el mes de agosto.
La Entidad participo en la Semana de la Bicicleta organizada por la SDM.</t>
  </si>
  <si>
    <t>En el  trimestre de julio a septiembre  de 2018, se llevaron las actividades programadas para el seguimiento y sostenimiento del PIGA así:
USO EFICIENTE DEL AGUA :  Se realiza medición del agua captada por el Registro instalado en el sistema de recolección de agua lluvia de la entidad y elaboración de los respectivos informes los cuales se encuentran en el archivo de gestión del PIGA.  
 • Se realizó el seguimiento y control a los consumos de agua potable en las sedes donde se cuenta con el control operacional. 
• Se ejecutaron las actividades establecidas en la estrategia de uso eficiente del agua, como envío de correos institucionales (Tips Ambientales). Verificación de consumos diarios de agua, en el formato establecido en el procedimiento.
USO EFICIENTE DE LA ENERGIA: Se realiza de manera mensual la estrategia denominada “Día de la Escalera” con el fin de  desmotivar el uso del ascensor, generando modificaciones en el hábito de consumo, obteniendo resultados importantes de reducción.
 Se envian de manera frecuente Tips sobre el uso eficiente y ahorro de energia. 
GESTIÓN INTEGRAL DE RESIDUOS: • Se actualizo la información relacionada con el control de impresión los informes  se remiten por correo institucional. 
• Se    envia por correo interno   y  se publica en las carteleras virtuales de la SDA el video cero papel.
• Se realizaron actividades tendientes a concientizar sobre el buen uso del papel, se continuo con la recolección del papel reutilizable que los usuarios desechan.
•Se realizo entrega de residuos aprovechables a la Cooperativa de Reciclaje El Porvenir, se realizo  taller y capacitación para los servidores de la entidad.
• Se presenta en las carteleras virtuales el video del uso del punto ecológico.
CONSUMO SOSTENIBLE: Se publico en la pagina de la Secretaría la Guia para el conocimiento de lso funcionarios y contratistas.
IMPLEMENTACIÓN DE PRACTICAS SOSTENIBLES: La SDA, esta participando en el programa " Bogotá se mueve sostenible",  el cual promueve la realización de un día al mes denominado "día sin carro distrital", se han enviado de manera permanente tips para motivar la participación de los funcionarios en esta actividad, se han colocado en las pantallas virtuales,  incrementado el número de biciusuarios en la entidad.
Se envia por correo institucional el listado  de los usuarios frecuentes de cada mes en la SDA, se les da un incentivo a los mas frecuentes.
Se realiza el mantenimiento de las terrazas y jardín vertical de la SDA.</t>
  </si>
  <si>
    <t>N.A.</t>
  </si>
  <si>
    <t>Se desarrolló la Actividad de la "Polla Mundialista" donde participaron todos los servidores de la Entidad. 
Se realizó la Actividad de "Cometas en Familia" que se llevó a acabo en el parque Entrenubes, con la participación de los servidores que se inscribieron a la actividad y sus familias acompañantes. 
Se realizó la actividad del Muro "Escribe con Amor" donde se enfocaron los valores del Respeto y Honestidad, donde los servidores tuvieron la oportunidad de escribir mensajes de amor y Amistad</t>
  </si>
  <si>
    <t>Se realizó capacitación en manejo del estrés al Archivo Central y al grupo del área Contractual</t>
  </si>
  <si>
    <t xml:space="preserve">Se realizó la Medición de clima con una participación total de 738 servidores que contestaron la encuesta; para lo cual, Compensar presentó el resultado derivado del diagnostico de Clima laboral y se realizó reunión con Compensar para revisar los temas de Intervención al clima laboral. </t>
  </si>
  <si>
    <t>Se convocó a los funcionarios a Inscribirse en la ruta de Reinducción de acuerdo a la circular 025 de 2018 de la Alcaldia Mayor e Igualmente se llevó a cabo la reinducción al Sistema de Información de la Entidad a todos los servidores.</t>
  </si>
  <si>
    <t xml:space="preserve">Hasta el 3er trimestre, se han desarrollado las siguientes actividades: 
* Se realizó taller de Trabajo en equipo para mejorar el clima laboral del área. 
* Se realizó la actividad del día de la familia que consistió en compartir un día de esparcimiento con los funcionarios y su núcleo familiar en Lago Mar- Compensar. 
* Se está realizando la Actividad de Integración de los servidores, que consisten en "Ambiente Mundialista", en la cual se permite ver un partido diario del mundial de Futbol y se realizó una polla mundialista, con la participación de los servidores que deseaban participar. 
* Se realizó la aplicación de la encuesta de Clima laboral a los servidores de la Entidad
*Se realizó la Actividad de "Cometas en Familia" que se llevó a cabo en el parque Entrenubes, con la participación de los servidores que se inscribieron a la actividad y sus familias acompañantes. 
*Se realizó la actividad del Muro "Escribe con Amor" donde se enfocaron los valores del Respeto y Honestidad, donde los servidores tuvieron la oportunidad de escribir mensajes de amor y Amistad.
*Se realizó capacitación en manejo del estrés al Archivo Central y al grupo del área Contractual.
* Compensar presentó el resultado derivado del diagnóstico de Clima laboral y se realizó reunión con Compensar para revisar los temas de Intervención al clima laboral.
*Se convocó a los funcionarios a Inscribirse en la ruta de Re inducción de acuerdo a la circular 025 de 2018 de la Alcaldía Mayor e Igualmente se llevó a cabo la re inducción al Sistema de Información de la Entidad a todos los servidores.
</t>
  </si>
  <si>
    <t>Se realizó revisión jurídica y análisis de vigencia y concordancia de las normas ambientales de las siguientes temáticas ambientales (Licencias Ambientales; Proceso Sancionatorio ambiental; Flora y Fauna Silvestre; Silvicultura Urbana; Industrias Forestales; Publicidad Exterior Visual)</t>
  </si>
  <si>
    <t>Se apoyó la elaboración y revisión de los siguientes decretos, Acuerdos y Resoluciones: - Decreto 484 del 17 de Agosto de 2018, Decreto 482 del 17 de Agosto de 2018, Decreto 1468 del 06 de Agosto de 2018, Proyecto de decreto "Por el cual se regula la Publicidad Exterior Visual para la Consulta Popular Anticorrupción a celebrarse el 26 de agosto de 2018, y se toman otras determinaciones.”,  Proyecto de decreto "“Por medio del cual se deroga el Decreto Distrital 528 de 2014” - Proyecto de decreto "Por medio del cual se anuncia el proyecto denominado "Adquisición Predial en la Franja de Adecuación y la Reserva Forestal Protectora de los Cerros Orientales de Bogotá, Distrito Capital, en cumplimiento al Decreto Distrital 485 de 2015, y el numeral 2,2 de la Sentencia de Acción Popular No. 2005-662 - cerros Orientales de Bogotá", el cual se desarrollará por motivos de utilidad pública e interés social"</t>
  </si>
  <si>
    <t>Mediante los siete (7) comités de conciliación, se establecieron directrices y parámetros para correcta y efectiva representación judicial y extrajudicial de los procesos a cargo de la Secretaría Distrital de Ambiente</t>
  </si>
  <si>
    <t>Entre el 01 de julio y 27 de septiembre de 2018, la Dirección Legal Ambiental emitió veintiún (21) conceptos jurídicos y/o conceptos de viabilidad jurídica.   La medición del cumplimiento de los términos legales en la emisión de conceptos jurídicos arrojó un nivel de cumplimiento del indicador del100%. Lo anterior significa todos los conceptos emitidos se hicieron dentro de los términos legales establecidos.</t>
  </si>
  <si>
    <t xml:space="preserve">La Dirección Legal Ambienta presto asesoría en los siguientes temas:
- Norma suelos contaminados - SRHS
- Plan de Manejo Palomas - IDPYBA
- POT - Habitat - y a algunos prcesos misionales de la Entidad </t>
  </si>
  <si>
    <t>Se realizó revisión de los siguientes actos administrativos: Res No.2051 Renuncia JCRP Corporativa, Res No.2052 Renuncia AGG Corporativa, Res No.2053 Renuncia JG Corporativa, Res No.2056  Encargo AGG Corporativa, Res No.2057 Encargo ODF Corporativa, Res No.2058 Encargo CLS Corporativa, Res No.2107 Termina Encargo Corporativa, Res No.2108 Encargo AGG 09-07 Corporativa, Res No.2148  Encargo OIM Corporativa, Res No.2166 Modificación presupuesto Financiera, Res No.2165  Modificación presupuesto Financiera, Res No.2241  Plan Parcial Arboleda VR MCO DGA, Res No.2275  Encargo Camilo Puentes Corporativa, Res No.2276  Encargo Diana Mantilla Corporativa, Res No.2319  Depuración contable 2 Financiera, Res No.2318  Modificación presupuesto Financiera, Res No.2320 Sistema Integrado de Conservación- SIC Corporativa, Res No.2326 Depuración contable Financiera, Res No.2332 Concertación áreas estratégicas DGA, Res No.2333 Modifica Resolución No.231-2012 Subsecretaria, Res No.2356 Termina Encargos y Provisionalidad Corporativa, Res No.2428  Encargo Alba Ruth Alejo Corporativa</t>
  </si>
  <si>
    <t>En los meses de julio y 27 de septiembre de 2018, se realizó el proceso de inspección, vigilancia y control a las Entidades sin ánimo de lucro cuyo objeto social se encuentra enmarcado en la defensa y protección del medio ambiente y los recursos naturales renovables en el Distrito Capital. La siguiente es la gestión adelantada:
Conceptos y evaluaciones legales (63); Análisis financiero a la información económica (25); Requerimientos expedidos (32); Visitas administrativas (03); Autos de cargos y de pruebas (7); Resoluciones de archivo (6); Oficios de respuesta a comunicaciones (45); Respuestas a derechos de petición (6); Traslado por competencia (1); comunicaciones a las entidades (04) y Certificados de inspección, vigilancia y control (9), Respuesta y/o Informe de Queja (3) y Tramite de notificación (80)</t>
  </si>
  <si>
    <t>En los meses de julio y 27 de septiembre de 2018, se dio orientación a ciudadanos respecto de los derechos y obligaciones de las Entidades sin Ánimo de Lucro y demás asuntos que fueron  consultados para lo cual se adelantaron las siguientes gestiones: Atención personalizada y telefónica (03), y Solicitudes de información a entidades (1).</t>
  </si>
  <si>
    <t xml:space="preserve">Conforme lo dispuesto en el Decreto 172 de mayo 04 de 2009, respecto del proceso de integración al Sistema de Información de Personas Jurídicas – SIPEJ-, se realizó la administración del sistema, para crear usuarios y asignar permisos, de acuerdo a los privilegios otorgados.
Además, se realizó  actualización del sistema de información de personas jurídicas con las gestiones producto de la inspección, vigilancia y control a las ESAL.
</t>
  </si>
  <si>
    <t>Hasta el 3er trimestre se ha realizado revisión jurídica y análisis de vigencia y concordancia de las normas ambientales de las siguientes temáticas ambientales (Licencias Ambientales; Proceso Sancionatorio ambiental; Flora y Fauna Silvestre; Silvicultura Urbana; Industrias Forestales; Publicidad Exterior Visual. Se apoyó la elaboración y revisión de Decretos, Acuerdos y Resoluciones. Se proyectó la Directiva mediante la cual se aclara el error de forma presentado en la Directiva 04 de 2017. Adicionalmente, mediante los 7 comités de conciliación, se establecieron directrices y parámetros para correcta y efectiva representación judicial y extrajudicial de los procesos a cargo de la Secretaría. Se emitieron 39 conceptos jurídicos. Se prestó asesoría en materia legal ambiental a las dependencias de la Entidad y a algunos procesos misionales de la Entidad e hizo revisión de actos administrativos. Se realizó proceso de inspección, vigilancia y control a Entidades sin ánimo de lucro cuyo objeto social se encuentra enmarcado en la defensa y protección del medio ambiente y los recursos naturales renovables en el Distrito Capital. Conforme lo dispuesto en el Decreto 172 de mayo 04 de 2009, respecto del proceso de integración al Sistema de Información de Personas Jurídicas – SIPEJ-, se realizó la administración del sistema, para crear usuarios y asignar permisos, de acuerdo a los privilegios otorgados. Además, se realizó  actualización del sistema de información de personas jurídicas con las gestiones producto de la inspección, vigilancia y control a las ESAL.</t>
  </si>
  <si>
    <t>Entre el 01 de julio y 27 de septiembre de 2018, la Secretaría Distrital de Ambiente registró un éxito procesal del 50%, esto es, que de dos (02) procesos en contra terminados, uno (01) de ellos registró con fallo a favor de la Secretaría Distrital de Ambiente y en un (01) proceso el fallo fue desfavorable para la Entidad. Así: 01/01 = 50%. Cabe destacar que, en dichos procesos en contra, la Representación Judicial fue ejercida por la Entidad.</t>
  </si>
  <si>
    <t>Se realizó atención oportuna a ciento ocho (108) procesos contra la Entidad en los cuales la Representación Judicial se encuentra a cargo de la misma; al igual que cincuenta  (50) procesos con representación a cargo de la Secretaria Jurídica, y veintidós (22) tutelas para un total de (180) procesos que corresponden al 100%. Además de lo anterior, se ha realizado atención cuatrocientos veinte  (420) procesos penales.</t>
  </si>
  <si>
    <t>Hasta el 3er trimestre, se ha realizado atención oportuna a 214 procesos contra la Entidad en los cuales la Representación Judicial se encuentra a cargo de la misma; al igual que 104 procesos con representación a cargo de la Secretaria Jurídica, y 52 tutelas para un total de 370 procesos que corresponden al 100%. Además de lo anterior, se ha realizado atención 420 procesos penales. El éxito procesal cuantitativo y cualitativo se realiza anualmente. Entre el 01 de julio y 27 de septiembre de 2018, la Secretaría Distrital de Ambiente registró un éxito procesal del 50%, esto es, que de dos (02) procesos en contra terminados, uno (01) de ellos registró con fallo a favor de la Secretaría Distrital de Ambiente y en un (01) proceso el fallo fue desfavorable para la Entidad. Así 01/01 = 50%. Cabe destacar que, en dichos procesos en contra, la Representación Judicial fue ejercida por la Entidad.</t>
  </si>
  <si>
    <t xml:space="preserve">Al PRM se le incorporaron las recomendaciones del Estudio de Tránsito y se consultó con la Secretaría Distrital de Planeación para cuándo se tiene pensado sea aprobado el nuevo POT propuesto por la actual Administración,  cuya filosofía al parecer es favorecer el uso de la bicicleta. Ello podría implicar la no obligatoriedad de la compensación de los parqueaderos existentes.
</t>
  </si>
  <si>
    <t>Se hizo entrega de residuos  a la Cooperativa de Reciclaje El Porvenir, aprovechables (papel, cartón, plástico, vidrio, metal) en una cantidad aproximada de 22.222  Kg. Se hizo entrega de residuos de envases de aseo (56,20 kg) devolución posconsumo y de RAEE´S (5.376.7 kg) por elementos dados de baja por almacén, tóner (153,6 kg), luminarias (163 kg) baterías plomo ácido (386,8 kg)  entregados a gestor autorizado. Se instaló en el aula Soratama el sistema de cosecha de agua. Se publicó GUÍA PARA LAS COMPRAS PÚBLICAS SOSTENIBLES EN LA SECRETARÍA DISTRITAL DE AMBIENTE, adoptada mediante la Res. 03391 de 2017, se procedió su publicación en la intranet y se incluyó en el procedimiento de Estudios Previos. Se han realizado 9 jornadas del día de la movilidad sostenible participando 330 funcionarios y contratistas, en el periodo analizado llegaron a la entidad en bicicleta 717 biciusuarios con promedio mensual de 90. Se envió por e-mail piezas comunicativas motivando la participación. En la modalidad de Teletrabajo Suplementario hay 14 funcionarios. En los días de Movilidad Sostenible se realizaron caravanas urbanas fomentando la caminata, se diseñaron juegos didácticos incentivando la participación y se entregó incentivos a los participantes, se realizó Caminata Ecológica a las Piedras de Moyas. Se participó en el taller práctico "Como construir un cicloparqueadero de calidad" en la SDM, La SDA hace parte del juego "Cuando te mueves Bogotá se mueve" realizado por la Sec. Movilidad. Se apoyó la capacitación en "Seguridad vial" dictado por la Sec. de Movilidad para funcionarios y contratistas de la Entidad. Se realizó taller de mecánica básica para bicicletas por parte de la Sec. de Movilidad. Se presentó scketch motivando la participación, se obtuvo tercer lugar por participación en el reto bici+ peatón.  La SDA participo en la semana de la bicicleta y el reto realizada en la última semana de septiembre e incentivo a los servidores a participar por medio de un Scketch.</t>
  </si>
  <si>
    <t>En el mes de agosto no se realizó debido a que el facilitador se ocupó de otras actividades prioritarias para la DGC , por tal motivo se realizará en el mes de octubre</t>
  </si>
  <si>
    <t>Durante el trimestre no se llevaron a cabo capacitaciones o talleres en temas relacionados con el fortalecimiento del clima organizacional, teniendo en cuenta que se desarrollaron otras actividades prioritarias para la DGC</t>
  </si>
  <si>
    <t>Actividadd desarrollada en el II trimestre</t>
  </si>
  <si>
    <t>Aunque la actividad estaba programada para desarrollarse en el II semestre de 2018, la misma  se ejeucto en su totalidad  dado que el sistema integrado de conservación documental fue aprobado por el comité del subsistema interno de gestión documental y archivo (siga). El sistema integrado de conservación fue adoptado por la entidad a través de la resolución no. 2320 de 2018.</t>
  </si>
  <si>
    <t>Para los expedientes misionales ambientales se realizó la apertura y organización de 4668 expedientes pertenecientes a procesos sancionatorios y permisivos incluyendo el III trimestre</t>
  </si>
  <si>
    <t xml:space="preserve">Para los expedientes misionales ambientales se realizó la apertura y organización de 4668 expedientes pertenecientes a procesos sancionatorios y permisivos incluyendo el III trimestre.
Aunque la actividad “Aprobación del  Plan de Conservación Documental” estaba programada para desarrollarse en el II semestre de 2018, la misma  se ejecuto en su totalidad  dado que el sistema integrado de conservación documental fue aprobado por el comité del subsistema interno de gestión documental y archivo (siga). El sistema integrado de conservación fue adoptado por la entidad a través de la resolución no. 2320 de 2018.
</t>
  </si>
  <si>
    <t>Actualmente, se encuentran los estudios previos en revisión para efectuar los prepliegos de condiciones y dar inicio a los procesos de contratación</t>
  </si>
  <si>
    <t>Actualmente, se encuentran los estudios previos en revisión para efectuar los prepliegos de condiciones y dar inicio a los procesos de contratación.
Durante el 3er trimestre, se llevarán a cabo las actividades pendientes de realizar correspondientes a  capacitaciones o talleres en temas relacionados con el fortalecimiento del clima organizacional; con el fin, de nivelar el retraso presentado</t>
  </si>
  <si>
    <t>Debido al aumento en las cantidades de obra a contratar para realizar la actividad, surgieron retrazos en el proceso contractual y en estos momentos se encuentra en culminacion de estudios previos para proceguir con el proceso contractual</t>
  </si>
  <si>
    <r>
      <t xml:space="preserve">Al PRM se le incorporaron las recomendaciones del Estudio de Tránsito y se consultó con la Secretaría Distrital de Planeación para cuándo se tiene pensado sea aprobado el nuevo POT propuesto por la actual Administración,  cuya filosofía al parecer es favorecer el uso de la bicicleta. Ello podría implicar la no obligatoriedad de la compensación de los parqueaderos existentes.
Debido al aumento en las cantidades de obra </t>
    </r>
    <r>
      <rPr>
        <sz val="10"/>
        <color rgb="FF00B050"/>
        <rFont val="Calibri"/>
        <family val="2"/>
        <scheme val="minor"/>
      </rPr>
      <t>para desarrollar las diferentes actividades constructivas y de adecuaciones de la SDA</t>
    </r>
    <r>
      <rPr>
        <sz val="10"/>
        <rFont val="Calibri"/>
        <family val="2"/>
        <scheme val="minor"/>
      </rPr>
      <t xml:space="preserve">,  surgieron retrasos en el proceso contractual y en estos momentos se encuentra en culminación de estudios previos para proseguir con el proceso contractual
</t>
    </r>
  </si>
  <si>
    <t>Durante el 4to trimestre, se llevarán a cabo las actividades pendientes de realizar correspondientes a  capacitaciones o talleres en temas relacionados con el fortalecimiento del clima organizacional; con el fin, de nivelar el retraso presentado</t>
  </si>
  <si>
    <t>Se presentaron retrasos para la contratación de la instalación y acondicionamiento del nuevo mobiliario en el piso 2 y de la adecuación del semisótano, debido a que las diferentes cantidades de obra en cada uno de los procesos de contratación aumentaron lo cual ha causado retrasos y cabios en los estudios previos.
Durante el trimestre no se llevaron a cabo capacitaciones o talleres en temas relacionados con el fortalecimiento del clima organizacional, teniendo en cuenta que se desarrollaron otras actividades prioritarias para la DGC</t>
  </si>
  <si>
    <t>Actividad a desarrollar en el IV trimestre</t>
  </si>
  <si>
    <t xml:space="preserve">Al Plan de Regularización y Manejo se le incorporaron las recomendaciones del Estudio de Tránsito y se consultó con la Secretaría Distrital de Planeación para cuándo se tiene pensado sea aprobado el nuevo POT propuesto por la actual Administración,  cuya filosofía al parecer es favorecer el uso de la bicicleta. Ello podría implicar la no obligatoriedad de la compensación de los parqueaderos existentes.
Debido al aumento en las cantidades surgieron retrasos en el proceso contractual y en estos momentos se encuentra en culminación de estudios previos para proseguir con el proceso contractual
</t>
  </si>
  <si>
    <t>30. Realizar el proceso precontractual y contractual para la adecuación de la cafetería de la SDA.</t>
  </si>
  <si>
    <t>Al Plan de Regularización y Manejo se incorporaron recomendaciones del Estudio de Tránsito. Se entregó residuos a Cooperativa de Reciclaje El Porvenir, aprovechables (papel, cartón, plástico, vidrio, metal) en una cantidad aproximada de 22.222 Kg. Se entregaron residuos de envases de aseo (56,20 kg) devolución posconsumo (5.376.7 kg) por elementos dados de baja en almacén, tóner (153,6 kg), luminarias (163 kg) baterías plomo ácido (386,8 kg) entregados a gestor autorizado. Se instaló en el aula Soratama, sistema de cosecha de agua. Se publicó GUÍA PARA LAS COMPRAS PÚBLICAS. Se realizaron jornadas de día de la movilidad sostenible. En la modalidad de Teletrabajo hay 14 funcionarios. En los días de Movilidad Sostenible se realizaron caravanas urbanas y se entregó incentivos a participantes, se realizó Caminata Ecológica. Se participó en taller como construir un cicloparqueadero de calidad. Se apoyó la capacitación en Seguridad vial. Se realizó taller de mecánica básica para bicicletas. Se participó en la semana de la bicicleta. Se realizó taller de Trabajo en equipo. Se realizó la actividad día de la familia. Se realizó la Actividad de Integración de los servidores "Ambiente Mundialista”. Se aplicó la encuesta de Clima laboral. Se realizó actividad Cometas en Familia. Se realizó capacitación en manejo de estrés. Compensar presentó el resultado del diagnóstico de Clima laboral y se realizó reunión para revisar los temas de Intervención. Se llevó a cabo re inducción al Sistema de Información de la Entidad a los servidores. Se realizó la apertura y organización de 4668 expedientes de procesos sancionatorios y permisivos. Se Aprobó el Plan de Conservación Documental. Revisión jurídica y análisis de vigencia y concordancia de las normas ambientales. Se apoyó en elaboración y revisión de Decretos, Acuerdos y Resoluciones. Se establecieron directrices y parámetros para correcta y efectiva representación judicial y extrajudicial de los procesos a cargo de la entidad. Se emitieron 39 conceptos jurídicos. Se prestó asesoría en materia legal ambiental y se hizo revisión de actos administrativos. Se realizó proceso de inspección, vigilancia y control a Entidades sin ánimo de lucro conforme lo dispuesto en el Decreto 172 mayo 04/2009, respecto del proceso de integración al Sistema de Información de Personas, se realizó administración y actualización del sistema de información de personas jurídicas con las gestiones producto de la inspección, vigilancia y control a las Entidades Sin Ánimo de Lucro. Se realizó atención oportuna a 214 procesos contra la Entidad, al igual que 104 procesos con representación a cargo de la Secretaria Jurídica y 52 tutelas para total de 370 procesos que corresponden al 100%. Se realizó atención 420 procesos penales. La SDA registró éxito procesal del 50%, esto es, que de 2 procesos en contra terminados, 1 registró  fallo a favor de la SDA y 1 proceso el fallo fue desfavorable para la Entidad (3 trim). Así 01/01 = 50%.</t>
  </si>
  <si>
    <t xml:space="preserve">Mejora el nivel de gestión institucional.
- Fortalece las competencias de los servidores.
- Desarrolla un capital humano que responda a las necesidades de la ciudad y sus instituciones, facilitando el alcance de los objetivos.
- Mejoramiento de los procesos y el fortalecimiento de la capacidad laboral de los funcionarios a nivel individual y de equipo
-Mantener un buen sistema de gestión documental le permite a la Entidad dar respuesta oportuna y confiable a los requerimientos de usuarios tanto internos como externos.
- Facilita la consulta y garantizar su preservación, cumpliendo con la normatividad vigente.
-Generar con respecto las normas en materia legal ambiental procesos de actualización, reglamentación, unificación, concordancia y análisis de vigencia de las mismas, ajustando las directrices que determine la Alcaldía Mayor.
-Realizar la revisión jurídica de las normas ambientales existentes para establecer las prioridades en materia de regulación y elaboración de la normativa que sea necesaria para prevenir, controlar y mitigar los impactos ambientales en el Distrito Capital.
-Intervenir en las Acciones Populares entre particulares en las que amenace el medio ambiente sano, que se adelanten ante Juzgados Civiles del Circuito de Bogotá, a través del trámite de conceptos técnicos y asistencia a las Audiencias de Pacto de Cumplimiento.
-Establecer los mecanismos necesarios para adelantar la defensa técnica judicial de la Secretaría respecto a su representación judicial y extrajudicial en los diferentes procesos y ante las instancias judiciales y administrativas bajo las directrices e instructivos que en materia de defensa judicial se establezcan en el Distrito Capital, garantizando la efectiva defensa de la Secretaría de Ambiente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</si>
</sst>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_([$$-240A]\ * #,##0_);_([$$-240A]\ * \(#,##0\);_([$$-240A]\ * &quot;-&quot;??_);_(@_)"/>
    <numFmt numFmtId="171" formatCode="0.0%"/>
    <numFmt numFmtId="172" formatCode="_ * #,##0_ ;_ * \-#,##0_ ;_ * &quot;-&quot;??_ ;_ @_ "/>
    <numFmt numFmtId="173" formatCode="_(&quot;$&quot;* #,##0.00_);_(&quot;$&quot;* \(#,##0.00\);_(&quot;$&quot;* &quot;-&quot;??_);_(@_)"/>
    <numFmt numFmtId="174" formatCode="_-* #,##0\ _€_-;\-* #,##0\ _€_-;_-* &quot;-&quot;??\ _€_-;_-@_-"/>
    <numFmt numFmtId="175" formatCode="0.0"/>
    <numFmt numFmtId="176" formatCode="#,##0.0"/>
    <numFmt numFmtId="177" formatCode="[$$-240A]\ #,##0"/>
    <numFmt numFmtId="178" formatCode="_(&quot;$&quot;* #,##0_);_(&quot;$&quot;* \(#,##0\);_(&quot;$&quot;* &quot;-&quot;??_);_(@_)"/>
    <numFmt numFmtId="179" formatCode="&quot;$&quot;\ #,##0.00"/>
    <numFmt numFmtId="180" formatCode="_-* #,##0.0\ &quot;€&quot;_-;\-* #,##0.0\ &quot;€&quot;_-;_-* &quot;-&quot;??\ &quot;€&quot;_-;_-@_-"/>
    <numFmt numFmtId="181" formatCode="#,##0.0;\-#,##0.0"/>
  </numFmts>
  <fonts count="47"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b/>
      <sz val="7"/>
      <name val="Arial"/>
      <family val="2"/>
    </font>
    <font>
      <sz val="7"/>
      <name val="Arial"/>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7"/>
      <name val="Calibri"/>
      <family val="2"/>
      <scheme val="minor"/>
    </font>
    <font>
      <sz val="8"/>
      <color theme="1"/>
      <name val="Arial"/>
      <family val="2"/>
    </font>
    <font>
      <sz val="9"/>
      <name val="Calibri"/>
      <family val="2"/>
      <scheme val="minor"/>
    </font>
    <font>
      <sz val="10"/>
      <name val="Calibri"/>
      <family val="2"/>
      <scheme val="minor"/>
    </font>
    <font>
      <b/>
      <sz val="10"/>
      <color indexed="8"/>
      <name val="Arial"/>
      <family val="2"/>
    </font>
    <font>
      <sz val="11"/>
      <color theme="1"/>
      <name val="Arial Narrow"/>
      <family val="2"/>
    </font>
    <font>
      <sz val="12"/>
      <color theme="1"/>
      <name val="Arial"/>
      <family val="2"/>
    </font>
    <font>
      <sz val="10"/>
      <color theme="1"/>
      <name val="Arial"/>
      <family val="2"/>
    </font>
    <font>
      <sz val="10"/>
      <color indexed="8"/>
      <name val="Arial"/>
      <family val="2"/>
    </font>
    <font>
      <b/>
      <sz val="14"/>
      <name val="Calibri"/>
      <family val="2"/>
    </font>
    <font>
      <sz val="9"/>
      <name val="Arial Narrow"/>
      <family val="2"/>
    </font>
    <font>
      <sz val="9"/>
      <color theme="1"/>
      <name val="Arial"/>
      <family val="2"/>
    </font>
    <font>
      <b/>
      <sz val="11"/>
      <color indexed="8"/>
      <name val="Arial"/>
      <family val="2"/>
    </font>
    <font>
      <sz val="8"/>
      <color indexed="8"/>
      <name val="Arial"/>
      <family val="2"/>
    </font>
    <font>
      <b/>
      <sz val="9"/>
      <color indexed="81"/>
      <name val="Tahoma"/>
      <family val="2"/>
    </font>
    <font>
      <sz val="9"/>
      <color indexed="81"/>
      <name val="Tahoma"/>
      <family val="2"/>
    </font>
    <font>
      <sz val="8"/>
      <color rgb="FFFF0000"/>
      <name val="Arial"/>
      <family val="2"/>
    </font>
    <font>
      <b/>
      <sz val="10"/>
      <color rgb="FFFF0000"/>
      <name val="Arial"/>
      <family val="2"/>
    </font>
    <font>
      <sz val="12"/>
      <name val="Calibri"/>
      <family val="2"/>
      <scheme val="minor"/>
    </font>
    <font>
      <sz val="10"/>
      <color rgb="FFFF0000"/>
      <name val="Arial"/>
      <family val="2"/>
    </font>
    <font>
      <sz val="9"/>
      <color rgb="FFFF0000"/>
      <name val="Arial"/>
      <family val="2"/>
    </font>
    <font>
      <sz val="9"/>
      <name val="Arial"/>
      <family val="2"/>
    </font>
    <font>
      <sz val="10"/>
      <color rgb="FF00B050"/>
      <name val="Calibri"/>
      <family val="2"/>
      <scheme val="minor"/>
    </font>
    <font>
      <b/>
      <sz val="12"/>
      <name val="Tahoma"/>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theme="6"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s>
  <cellStyleXfs count="30">
    <xf numFmtId="0" fontId="0" fillId="0" borderId="0"/>
    <xf numFmtId="169" fontId="10" fillId="0" borderId="0" applyFont="0" applyFill="0" applyBorder="0" applyAlignment="0" applyProtection="0"/>
    <xf numFmtId="169" fontId="4" fillId="0" borderId="0" applyFont="0" applyFill="0" applyBorder="0" applyAlignment="0" applyProtection="0"/>
    <xf numFmtId="167" fontId="7" fillId="0" borderId="0" applyFont="0" applyFill="0" applyBorder="0" applyAlignment="0" applyProtection="0"/>
    <xf numFmtId="165" fontId="19"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7"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19" fillId="0" borderId="0" applyFont="0" applyFill="0" applyBorder="0" applyAlignment="0" applyProtection="0"/>
    <xf numFmtId="173" fontId="14"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9" fontId="7"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167" fontId="1" fillId="0" borderId="0" applyFont="0" applyFill="0" applyBorder="0" applyAlignment="0" applyProtection="0"/>
    <xf numFmtId="173" fontId="4"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4" fillId="0" borderId="0"/>
  </cellStyleXfs>
  <cellXfs count="556">
    <xf numFmtId="0" fontId="0" fillId="0" borderId="0" xfId="0"/>
    <xf numFmtId="0" fontId="0" fillId="0" borderId="0" xfId="0" applyFill="1"/>
    <xf numFmtId="0" fontId="5" fillId="0" borderId="0" xfId="16" applyFont="1" applyBorder="1" applyAlignment="1">
      <alignment vertical="center"/>
    </xf>
    <xf numFmtId="0" fontId="8" fillId="0" borderId="0" xfId="0" applyFont="1"/>
    <xf numFmtId="0" fontId="0" fillId="3" borderId="0" xfId="0" applyFill="1"/>
    <xf numFmtId="0" fontId="0" fillId="0" borderId="0" xfId="0" applyFill="1" applyAlignment="1">
      <alignment horizontal="center" vertical="center"/>
    </xf>
    <xf numFmtId="0" fontId="20"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3" fillId="2" borderId="0" xfId="16" applyFont="1" applyFill="1" applyAlignment="1">
      <alignment vertical="center"/>
    </xf>
    <xf numFmtId="0" fontId="13" fillId="0" borderId="0" xfId="16" applyFont="1" applyAlignment="1">
      <alignment vertical="center"/>
    </xf>
    <xf numFmtId="0" fontId="21" fillId="3" borderId="0" xfId="0" applyFont="1" applyFill="1" applyBorder="1" applyAlignment="1">
      <alignment horizontal="center" vertical="center" wrapText="1"/>
    </xf>
    <xf numFmtId="0" fontId="22" fillId="3" borderId="0" xfId="0" applyFont="1" applyFill="1" applyBorder="1" applyAlignment="1">
      <alignment horizontal="center" vertical="center" wrapText="1"/>
    </xf>
    <xf numFmtId="10" fontId="22" fillId="3" borderId="0" xfId="16" applyNumberFormat="1" applyFont="1" applyFill="1" applyBorder="1" applyAlignment="1">
      <alignment horizontal="center"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21" fillId="3"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13" fillId="0" borderId="0" xfId="0" applyFont="1" applyFill="1"/>
    <xf numFmtId="174"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center"/>
    </xf>
    <xf numFmtId="0" fontId="2" fillId="5" borderId="1" xfId="16" applyFont="1" applyFill="1" applyBorder="1" applyAlignment="1">
      <alignment horizontal="left" vertical="center" wrapText="1"/>
    </xf>
    <xf numFmtId="171" fontId="23" fillId="4" borderId="3" xfId="0" applyNumberFormat="1" applyFont="1" applyFill="1" applyBorder="1" applyAlignment="1">
      <alignment vertical="center"/>
    </xf>
    <xf numFmtId="171" fontId="23" fillId="6" borderId="2" xfId="0" applyNumberFormat="1" applyFont="1" applyFill="1" applyBorder="1" applyAlignment="1">
      <alignment vertical="center"/>
    </xf>
    <xf numFmtId="0" fontId="0" fillId="0" borderId="31" xfId="0" applyFill="1" applyBorder="1"/>
    <xf numFmtId="0" fontId="0" fillId="0" borderId="32" xfId="0" applyFill="1" applyBorder="1"/>
    <xf numFmtId="0" fontId="28" fillId="0" borderId="0" xfId="0" applyFont="1" applyFill="1" applyAlignment="1">
      <alignment horizontal="center" vertical="center"/>
    </xf>
    <xf numFmtId="0" fontId="5" fillId="3" borderId="29" xfId="0" applyFont="1" applyFill="1" applyBorder="1" applyAlignment="1">
      <alignment vertical="top" wrapText="1"/>
    </xf>
    <xf numFmtId="0" fontId="5" fillId="3" borderId="0" xfId="0" applyFont="1" applyFill="1" applyBorder="1" applyAlignment="1">
      <alignment vertical="top" wrapText="1"/>
    </xf>
    <xf numFmtId="0" fontId="5" fillId="3" borderId="0" xfId="0" applyFont="1" applyFill="1" applyBorder="1" applyAlignment="1">
      <alignment horizontal="center" vertical="center" wrapText="1"/>
    </xf>
    <xf numFmtId="0" fontId="29" fillId="3" borderId="29" xfId="0" applyFont="1" applyFill="1" applyBorder="1"/>
    <xf numFmtId="0" fontId="29" fillId="3" borderId="0" xfId="0" applyFont="1" applyFill="1" applyBorder="1"/>
    <xf numFmtId="0" fontId="29" fillId="3" borderId="0" xfId="0" applyFont="1" applyFill="1" applyBorder="1" applyAlignment="1">
      <alignment horizontal="center"/>
    </xf>
    <xf numFmtId="0" fontId="29" fillId="3" borderId="30" xfId="0" applyFont="1" applyFill="1" applyBorder="1"/>
    <xf numFmtId="0" fontId="17" fillId="6" borderId="1" xfId="0" applyFont="1" applyFill="1" applyBorder="1" applyAlignment="1" applyProtection="1">
      <alignment horizontal="left" vertical="center" wrapText="1"/>
      <protection locked="0"/>
    </xf>
    <xf numFmtId="0" fontId="25" fillId="6" borderId="0" xfId="0" applyFont="1" applyFill="1" applyBorder="1" applyAlignment="1"/>
    <xf numFmtId="0" fontId="26" fillId="6" borderId="0" xfId="0" applyFont="1" applyFill="1" applyBorder="1" applyAlignment="1"/>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6" fillId="6" borderId="30" xfId="0" applyFont="1" applyFill="1" applyBorder="1" applyAlignment="1"/>
    <xf numFmtId="0" fontId="25" fillId="6" borderId="32" xfId="0" applyFont="1" applyFill="1" applyBorder="1" applyAlignment="1"/>
    <xf numFmtId="0" fontId="26" fillId="6" borderId="32" xfId="0" applyFont="1" applyFill="1" applyBorder="1" applyAlignment="1"/>
    <xf numFmtId="0" fontId="2" fillId="5" borderId="4" xfId="16" applyFont="1" applyFill="1" applyBorder="1" applyAlignment="1">
      <alignment horizontal="left" vertical="center" wrapText="1"/>
    </xf>
    <xf numFmtId="10" fontId="12" fillId="3" borderId="0" xfId="16" applyNumberFormat="1" applyFont="1" applyFill="1" applyBorder="1" applyAlignment="1">
      <alignment horizontal="center" vertical="center"/>
    </xf>
    <xf numFmtId="9" fontId="0" fillId="0" borderId="0" xfId="21" applyFont="1" applyFill="1" applyAlignment="1">
      <alignment horizontal="center" vertical="center"/>
    </xf>
    <xf numFmtId="2" fontId="0" fillId="0" borderId="0" xfId="0" applyNumberFormat="1" applyFill="1" applyAlignment="1">
      <alignment horizontal="center" vertical="center"/>
    </xf>
    <xf numFmtId="9" fontId="4" fillId="0" borderId="3" xfId="21" applyFont="1" applyFill="1" applyBorder="1" applyAlignment="1">
      <alignment horizontal="center" vertical="center" wrapText="1"/>
    </xf>
    <xf numFmtId="9" fontId="30" fillId="0" borderId="3" xfId="21" applyFont="1" applyFill="1" applyBorder="1" applyAlignment="1">
      <alignment horizontal="center" vertical="center"/>
    </xf>
    <xf numFmtId="174" fontId="30" fillId="0" borderId="1" xfId="3" applyNumberFormat="1" applyFont="1" applyFill="1" applyBorder="1" applyAlignment="1">
      <alignment horizontal="center" vertical="center"/>
    </xf>
    <xf numFmtId="0" fontId="15" fillId="5" borderId="2" xfId="16" applyFont="1" applyFill="1" applyBorder="1" applyAlignment="1">
      <alignment horizontal="center" vertical="center" textRotation="180" wrapText="1"/>
    </xf>
    <xf numFmtId="10" fontId="4" fillId="5" borderId="2" xfId="16" applyNumberFormat="1" applyFont="1" applyFill="1" applyBorder="1" applyAlignment="1">
      <alignment horizontal="center" vertical="center" wrapText="1"/>
    </xf>
    <xf numFmtId="171" fontId="23" fillId="6" borderId="4" xfId="0" applyNumberFormat="1" applyFont="1" applyFill="1" applyBorder="1" applyAlignment="1">
      <alignment vertical="center"/>
    </xf>
    <xf numFmtId="171" fontId="33" fillId="6" borderId="20" xfId="0" applyNumberFormat="1" applyFont="1" applyFill="1" applyBorder="1" applyAlignment="1">
      <alignment vertical="center"/>
    </xf>
    <xf numFmtId="171" fontId="2" fillId="5" borderId="43" xfId="24" applyNumberFormat="1" applyFont="1" applyFill="1" applyBorder="1" applyAlignment="1">
      <alignment horizontal="center" vertical="center" wrapText="1"/>
    </xf>
    <xf numFmtId="0" fontId="2" fillId="5" borderId="44" xfId="16" applyFont="1" applyFill="1" applyBorder="1" applyAlignment="1">
      <alignment horizontal="center" vertical="center" wrapText="1"/>
    </xf>
    <xf numFmtId="171" fontId="33" fillId="0" borderId="3" xfId="0" applyNumberFormat="1" applyFont="1" applyFill="1" applyBorder="1" applyAlignment="1">
      <alignment vertical="center"/>
    </xf>
    <xf numFmtId="9" fontId="2" fillId="5" borderId="43" xfId="24" applyNumberFormat="1" applyFont="1" applyFill="1" applyBorder="1" applyAlignment="1">
      <alignment horizontal="center" vertical="center" wrapText="1"/>
    </xf>
    <xf numFmtId="0" fontId="2" fillId="5" borderId="2" xfId="16" applyFont="1" applyFill="1" applyBorder="1" applyAlignment="1">
      <alignment horizontal="center" vertical="center" wrapText="1"/>
    </xf>
    <xf numFmtId="171" fontId="24" fillId="0" borderId="4" xfId="0" applyNumberFormat="1" applyFont="1" applyFill="1" applyBorder="1" applyAlignment="1">
      <alignment horizontal="center" vertical="center"/>
    </xf>
    <xf numFmtId="0" fontId="5" fillId="6" borderId="4" xfId="0" applyFont="1" applyFill="1" applyBorder="1" applyAlignment="1">
      <alignment horizontal="center" vertical="center" wrapText="1"/>
    </xf>
    <xf numFmtId="0" fontId="4" fillId="0" borderId="0" xfId="19" applyBorder="1"/>
    <xf numFmtId="0" fontId="4" fillId="0" borderId="0" xfId="19" applyBorder="1" applyAlignment="1">
      <alignment vertical="center" wrapText="1"/>
    </xf>
    <xf numFmtId="0" fontId="4" fillId="0" borderId="0" xfId="19" applyBorder="1" applyAlignment="1">
      <alignment wrapText="1"/>
    </xf>
    <xf numFmtId="0" fontId="4" fillId="0" borderId="0" xfId="19"/>
    <xf numFmtId="0" fontId="5" fillId="0" borderId="0" xfId="19" applyFont="1" applyBorder="1"/>
    <xf numFmtId="0" fontId="5" fillId="0" borderId="0" xfId="19" applyFont="1" applyBorder="1" applyAlignment="1">
      <alignment vertical="center" wrapText="1"/>
    </xf>
    <xf numFmtId="0" fontId="5" fillId="0" borderId="0" xfId="19" applyFont="1" applyBorder="1" applyAlignment="1">
      <alignment wrapText="1"/>
    </xf>
    <xf numFmtId="0" fontId="5" fillId="0" borderId="0" xfId="19" applyFont="1"/>
    <xf numFmtId="0" fontId="12" fillId="0" borderId="0" xfId="29" applyFont="1" applyBorder="1" applyAlignment="1">
      <alignment horizontal="center" vertical="center" wrapText="1"/>
    </xf>
    <xf numFmtId="0" fontId="5" fillId="0" borderId="0" xfId="19" applyFont="1" applyBorder="1" applyAlignment="1">
      <alignment horizontal="center" vertical="center" wrapText="1"/>
    </xf>
    <xf numFmtId="0" fontId="12" fillId="0" borderId="0" xfId="29" applyFont="1" applyBorder="1" applyAlignment="1">
      <alignment vertical="center" wrapText="1"/>
    </xf>
    <xf numFmtId="9" fontId="36" fillId="3" borderId="10" xfId="24" applyFont="1" applyFill="1" applyBorder="1" applyAlignment="1">
      <alignment horizontal="center" vertical="center" wrapText="1"/>
    </xf>
    <xf numFmtId="0" fontId="13" fillId="0" borderId="0" xfId="29" applyFont="1" applyBorder="1" applyAlignment="1">
      <alignment vertical="center" wrapText="1"/>
    </xf>
    <xf numFmtId="0" fontId="13" fillId="0" borderId="0" xfId="19" applyFont="1" applyBorder="1" applyAlignment="1">
      <alignment vertical="center" wrapText="1"/>
    </xf>
    <xf numFmtId="3" fontId="36" fillId="0" borderId="11" xfId="19" applyNumberFormat="1" applyFont="1" applyFill="1" applyBorder="1" applyAlignment="1">
      <alignment horizontal="center" vertical="center" wrapText="1"/>
    </xf>
    <xf numFmtId="3" fontId="36" fillId="3" borderId="11" xfId="19" applyNumberFormat="1" applyFont="1" applyFill="1" applyBorder="1" applyAlignment="1">
      <alignment horizontal="center" vertical="center" wrapText="1"/>
    </xf>
    <xf numFmtId="9" fontId="36" fillId="0" borderId="11" xfId="24" applyFont="1" applyFill="1" applyBorder="1" applyAlignment="1">
      <alignment horizontal="center" vertical="center" wrapText="1"/>
    </xf>
    <xf numFmtId="9" fontId="36" fillId="3" borderId="11" xfId="24" applyFont="1" applyFill="1" applyBorder="1" applyAlignment="1">
      <alignment horizontal="center" vertical="center" wrapText="1"/>
    </xf>
    <xf numFmtId="3" fontId="36" fillId="0" borderId="12" xfId="19" applyNumberFormat="1" applyFont="1" applyFill="1" applyBorder="1" applyAlignment="1">
      <alignment horizontal="center" vertical="center" wrapText="1"/>
    </xf>
    <xf numFmtId="3" fontId="36" fillId="3" borderId="12" xfId="19" applyNumberFormat="1" applyFont="1" applyFill="1" applyBorder="1" applyAlignment="1">
      <alignment horizontal="center" vertical="center" wrapText="1"/>
    </xf>
    <xf numFmtId="175" fontId="36" fillId="3" borderId="22" xfId="24" applyNumberFormat="1" applyFont="1" applyFill="1" applyBorder="1" applyAlignment="1">
      <alignment horizontal="center" vertical="center" wrapText="1"/>
    </xf>
    <xf numFmtId="175" fontId="36" fillId="0" borderId="22" xfId="24" applyNumberFormat="1" applyFont="1" applyFill="1" applyBorder="1" applyAlignment="1">
      <alignment horizontal="center" vertical="center" wrapText="1"/>
    </xf>
    <xf numFmtId="171" fontId="36" fillId="3" borderId="10" xfId="24" applyNumberFormat="1" applyFont="1" applyFill="1" applyBorder="1" applyAlignment="1">
      <alignment horizontal="center" vertical="center" wrapText="1"/>
    </xf>
    <xf numFmtId="171" fontId="36" fillId="0" borderId="10" xfId="24" applyNumberFormat="1" applyFont="1" applyFill="1" applyBorder="1" applyAlignment="1">
      <alignment horizontal="center" vertical="center" wrapText="1"/>
    </xf>
    <xf numFmtId="165" fontId="4" fillId="6" borderId="0" xfId="19" applyNumberFormat="1" applyFill="1" applyBorder="1"/>
    <xf numFmtId="0" fontId="4" fillId="6" borderId="0" xfId="19" applyFill="1" applyBorder="1"/>
    <xf numFmtId="0" fontId="4" fillId="6" borderId="0" xfId="19" applyFill="1" applyBorder="1" applyAlignment="1"/>
    <xf numFmtId="167" fontId="4" fillId="3" borderId="0" xfId="5" applyFont="1" applyFill="1" applyBorder="1"/>
    <xf numFmtId="0" fontId="4" fillId="3" borderId="0" xfId="19" applyFill="1" applyBorder="1"/>
    <xf numFmtId="0" fontId="4" fillId="3" borderId="0" xfId="19" applyFill="1" applyBorder="1" applyAlignment="1">
      <alignment vertical="center" wrapText="1"/>
    </xf>
    <xf numFmtId="0" fontId="4" fillId="3" borderId="0" xfId="19" applyFill="1" applyBorder="1" applyAlignment="1">
      <alignment wrapText="1"/>
    </xf>
    <xf numFmtId="0" fontId="4" fillId="7" borderId="0" xfId="19" applyFill="1" applyBorder="1"/>
    <xf numFmtId="0" fontId="4" fillId="7" borderId="0" xfId="19" applyFill="1"/>
    <xf numFmtId="0" fontId="4" fillId="6" borderId="32" xfId="19" applyFill="1" applyBorder="1"/>
    <xf numFmtId="0" fontId="4" fillId="3" borderId="0" xfId="19" applyFill="1"/>
    <xf numFmtId="178" fontId="4" fillId="3" borderId="0" xfId="19" applyNumberFormat="1" applyFill="1"/>
    <xf numFmtId="167" fontId="4" fillId="0" borderId="0" xfId="5" applyFont="1" applyBorder="1"/>
    <xf numFmtId="167" fontId="4" fillId="0" borderId="0" xfId="19" applyNumberFormat="1" applyBorder="1"/>
    <xf numFmtId="0" fontId="4" fillId="0" borderId="0" xfId="19" applyAlignment="1"/>
    <xf numFmtId="0" fontId="15" fillId="6" borderId="4" xfId="19" applyFont="1" applyFill="1" applyBorder="1" applyAlignment="1">
      <alignment horizontal="center" vertical="center" wrapText="1"/>
    </xf>
    <xf numFmtId="9" fontId="8" fillId="0" borderId="25" xfId="28" applyFont="1" applyFill="1" applyBorder="1" applyAlignment="1">
      <alignment horizontal="center" vertical="center"/>
    </xf>
    <xf numFmtId="0" fontId="31" fillId="0" borderId="1" xfId="0" applyFont="1" applyFill="1" applyBorder="1" applyAlignment="1">
      <alignment horizontal="right" vertical="center"/>
    </xf>
    <xf numFmtId="0" fontId="17" fillId="6" borderId="5" xfId="0" applyFont="1" applyFill="1" applyBorder="1" applyAlignment="1" applyProtection="1">
      <alignment horizontal="left" vertical="center" wrapText="1"/>
      <protection locked="0"/>
    </xf>
    <xf numFmtId="0" fontId="17" fillId="6" borderId="4" xfId="0" applyFont="1" applyFill="1" applyBorder="1" applyAlignment="1" applyProtection="1">
      <alignment horizontal="left" vertical="center" wrapText="1"/>
      <protection locked="0"/>
    </xf>
    <xf numFmtId="9" fontId="13" fillId="0" borderId="3" xfId="24" applyFont="1" applyFill="1" applyBorder="1" applyAlignment="1">
      <alignment horizontal="center" vertical="center"/>
    </xf>
    <xf numFmtId="10" fontId="34" fillId="0" borderId="5" xfId="21" applyNumberFormat="1" applyFont="1" applyFill="1" applyBorder="1" applyAlignment="1">
      <alignment horizontal="center" vertical="center"/>
    </xf>
    <xf numFmtId="9" fontId="34" fillId="0" borderId="5" xfId="21" applyFont="1" applyFill="1" applyBorder="1" applyAlignment="1">
      <alignment horizontal="center" vertical="center"/>
    </xf>
    <xf numFmtId="171" fontId="33" fillId="0" borderId="25" xfId="0" applyNumberFormat="1" applyFont="1" applyFill="1" applyBorder="1" applyAlignment="1">
      <alignment horizontal="center" vertical="center"/>
    </xf>
    <xf numFmtId="171" fontId="33" fillId="0" borderId="3" xfId="0" applyNumberFormat="1" applyFont="1" applyFill="1" applyBorder="1" applyAlignment="1">
      <alignment horizontal="center" vertical="center"/>
    </xf>
    <xf numFmtId="171" fontId="33" fillId="6" borderId="23" xfId="0" applyNumberFormat="1" applyFont="1" applyFill="1" applyBorder="1" applyAlignment="1">
      <alignment vertical="center"/>
    </xf>
    <xf numFmtId="171" fontId="33" fillId="0" borderId="43" xfId="0" applyNumberFormat="1" applyFont="1" applyFill="1" applyBorder="1" applyAlignment="1">
      <alignment horizontal="center" vertical="center"/>
    </xf>
    <xf numFmtId="171" fontId="33" fillId="6" borderId="12" xfId="0" applyNumberFormat="1" applyFont="1" applyFill="1" applyBorder="1" applyAlignment="1">
      <alignment vertical="center"/>
    </xf>
    <xf numFmtId="9" fontId="4" fillId="0" borderId="5" xfId="21" applyFont="1" applyFill="1" applyBorder="1" applyAlignment="1">
      <alignment horizontal="center" vertical="center" wrapText="1"/>
    </xf>
    <xf numFmtId="9" fontId="31" fillId="0" borderId="1" xfId="21" applyFont="1" applyFill="1" applyBorder="1" applyAlignment="1">
      <alignment horizontal="center" vertical="center"/>
    </xf>
    <xf numFmtId="37" fontId="30" fillId="0" borderId="1" xfId="0" applyNumberFormat="1" applyFont="1" applyFill="1" applyBorder="1" applyAlignment="1">
      <alignment horizontal="center" vertical="center"/>
    </xf>
    <xf numFmtId="0" fontId="5" fillId="6" borderId="50" xfId="0" applyFont="1" applyFill="1" applyBorder="1" applyAlignment="1">
      <alignment horizontal="right"/>
    </xf>
    <xf numFmtId="37" fontId="0" fillId="0" borderId="0" xfId="0" applyNumberFormat="1" applyFill="1" applyAlignment="1">
      <alignment horizontal="center" vertical="center"/>
    </xf>
    <xf numFmtId="37" fontId="31" fillId="0" borderId="1" xfId="9" applyNumberFormat="1" applyFont="1" applyFill="1" applyBorder="1" applyAlignment="1">
      <alignment horizontal="center" vertical="center"/>
    </xf>
    <xf numFmtId="9" fontId="30" fillId="0" borderId="1" xfId="21" applyFont="1" applyFill="1" applyBorder="1" applyAlignment="1">
      <alignment horizontal="center" vertical="center"/>
    </xf>
    <xf numFmtId="9" fontId="31" fillId="0" borderId="1" xfId="21" applyFont="1" applyFill="1" applyBorder="1" applyAlignment="1">
      <alignment horizontal="right" vertical="center"/>
    </xf>
    <xf numFmtId="179" fontId="31" fillId="0" borderId="1" xfId="9" applyNumberFormat="1" applyFont="1" applyFill="1" applyBorder="1" applyAlignment="1">
      <alignment horizontal="right" vertical="center"/>
    </xf>
    <xf numFmtId="9" fontId="4" fillId="0" borderId="1" xfId="21" applyFont="1" applyFill="1" applyBorder="1" applyAlignment="1">
      <alignment horizontal="center" vertical="center" wrapText="1"/>
    </xf>
    <xf numFmtId="174" fontId="30" fillId="0" borderId="4" xfId="3" applyNumberFormat="1" applyFont="1" applyFill="1" applyBorder="1" applyAlignment="1">
      <alignment horizontal="center" vertical="center"/>
    </xf>
    <xf numFmtId="3" fontId="4" fillId="0" borderId="3" xfId="0" applyNumberFormat="1" applyFont="1" applyFill="1" applyBorder="1" applyAlignment="1">
      <alignment horizontal="center" vertical="center" wrapText="1"/>
    </xf>
    <xf numFmtId="3" fontId="30" fillId="0" borderId="3" xfId="0" applyNumberFormat="1" applyFont="1" applyFill="1" applyBorder="1" applyAlignment="1">
      <alignment horizontal="center" vertical="center" wrapText="1"/>
    </xf>
    <xf numFmtId="2" fontId="30" fillId="0" borderId="1" xfId="21" applyNumberFormat="1" applyFont="1" applyFill="1" applyBorder="1" applyAlignment="1">
      <alignment horizontal="center" vertical="center"/>
    </xf>
    <xf numFmtId="1" fontId="30" fillId="0" borderId="1" xfId="21" applyNumberFormat="1" applyFont="1" applyFill="1" applyBorder="1" applyAlignment="1">
      <alignment horizontal="center" vertical="center"/>
    </xf>
    <xf numFmtId="170" fontId="31" fillId="0" borderId="1" xfId="0" applyNumberFormat="1" applyFont="1" applyFill="1" applyBorder="1" applyAlignment="1">
      <alignment horizontal="right" vertical="center"/>
    </xf>
    <xf numFmtId="3" fontId="4" fillId="0" borderId="7" xfId="10" applyNumberFormat="1" applyFont="1" applyFill="1" applyBorder="1" applyAlignment="1">
      <alignment horizontal="center" vertical="center" wrapText="1"/>
    </xf>
    <xf numFmtId="3" fontId="4" fillId="0" borderId="1" xfId="10" applyNumberFormat="1" applyFont="1" applyFill="1" applyBorder="1" applyAlignment="1">
      <alignment horizontal="center" vertical="center" wrapText="1"/>
    </xf>
    <xf numFmtId="37" fontId="31" fillId="0" borderId="46" xfId="9" applyNumberFormat="1" applyFont="1" applyFill="1" applyBorder="1" applyAlignment="1">
      <alignment horizontal="center" vertical="center"/>
    </xf>
    <xf numFmtId="37" fontId="31" fillId="0" borderId="2" xfId="9" applyNumberFormat="1" applyFont="1" applyFill="1" applyBorder="1" applyAlignment="1">
      <alignment horizontal="center" vertical="center"/>
    </xf>
    <xf numFmtId="37" fontId="31" fillId="0" borderId="3" xfId="9" applyNumberFormat="1" applyFont="1" applyFill="1" applyBorder="1" applyAlignment="1">
      <alignment horizontal="center" vertical="center"/>
    </xf>
    <xf numFmtId="37" fontId="31" fillId="0" borderId="4" xfId="9" applyNumberFormat="1" applyFont="1" applyFill="1" applyBorder="1" applyAlignment="1">
      <alignment horizontal="center" vertical="center"/>
    </xf>
    <xf numFmtId="174" fontId="4" fillId="0" borderId="4" xfId="0" applyNumberFormat="1" applyFont="1" applyFill="1" applyBorder="1" applyAlignment="1">
      <alignment horizontal="center" vertical="center" wrapText="1"/>
    </xf>
    <xf numFmtId="9" fontId="31" fillId="0" borderId="3" xfId="21" applyFont="1" applyFill="1" applyBorder="1" applyAlignment="1">
      <alignment horizontal="center" vertical="center"/>
    </xf>
    <xf numFmtId="3" fontId="4" fillId="0" borderId="4"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3" xfId="0" applyFont="1" applyFill="1" applyBorder="1" applyAlignment="1">
      <alignment horizontal="justify" vertical="center" wrapText="1"/>
    </xf>
    <xf numFmtId="0" fontId="8" fillId="0" borderId="3" xfId="0" applyFont="1" applyFill="1" applyBorder="1" applyAlignment="1">
      <alignment horizontal="center" vertical="center"/>
    </xf>
    <xf numFmtId="0" fontId="8" fillId="0" borderId="25" xfId="0" applyFont="1" applyFill="1" applyBorder="1" applyAlignment="1">
      <alignment horizontal="justify" vertical="center"/>
    </xf>
    <xf numFmtId="0" fontId="8" fillId="0" borderId="25" xfId="0" applyFont="1" applyFill="1" applyBorder="1" applyAlignment="1">
      <alignment horizontal="justify" vertical="center" wrapText="1"/>
    </xf>
    <xf numFmtId="0" fontId="8" fillId="0" borderId="25" xfId="0" applyFont="1" applyFill="1" applyBorder="1" applyAlignment="1">
      <alignment horizontal="center" vertical="center"/>
    </xf>
    <xf numFmtId="9" fontId="8" fillId="0" borderId="25" xfId="21" applyFont="1" applyFill="1" applyBorder="1" applyAlignment="1">
      <alignment horizontal="center" vertical="center"/>
    </xf>
    <xf numFmtId="9" fontId="8" fillId="0" borderId="25" xfId="21" applyFont="1" applyFill="1" applyBorder="1" applyAlignment="1">
      <alignment horizontal="left" vertical="center"/>
    </xf>
    <xf numFmtId="171" fontId="8" fillId="0" borderId="25" xfId="21" applyNumberFormat="1" applyFont="1" applyFill="1" applyBorder="1" applyAlignment="1">
      <alignment vertical="center"/>
    </xf>
    <xf numFmtId="9" fontId="8" fillId="0" borderId="25" xfId="3" applyNumberFormat="1" applyFont="1" applyFill="1" applyBorder="1" applyAlignment="1">
      <alignment vertical="center"/>
    </xf>
    <xf numFmtId="174" fontId="8" fillId="0" borderId="25" xfId="3" applyNumberFormat="1" applyFont="1" applyFill="1" applyBorder="1" applyAlignment="1">
      <alignment horizontal="left" vertical="center"/>
    </xf>
    <xf numFmtId="174" fontId="8" fillId="0" borderId="25" xfId="3" applyNumberFormat="1" applyFont="1" applyFill="1" applyBorder="1" applyAlignment="1">
      <alignment vertical="center"/>
    </xf>
    <xf numFmtId="9" fontId="8" fillId="0" borderId="25" xfId="21" applyFont="1" applyFill="1" applyBorder="1" applyAlignment="1">
      <alignment vertical="center"/>
    </xf>
    <xf numFmtId="10" fontId="8" fillId="0" borderId="25" xfId="21" applyNumberFormat="1" applyFont="1" applyFill="1" applyBorder="1" applyAlignment="1">
      <alignment vertical="center"/>
    </xf>
    <xf numFmtId="0" fontId="8" fillId="0" borderId="0" xfId="0" applyFont="1" applyFill="1"/>
    <xf numFmtId="2" fontId="31" fillId="0" borderId="1" xfId="9" applyNumberFormat="1" applyFont="1" applyFill="1" applyBorder="1" applyAlignment="1">
      <alignment horizontal="center" vertical="center"/>
    </xf>
    <xf numFmtId="3" fontId="4" fillId="0" borderId="48" xfId="0" applyNumberFormat="1" applyFont="1" applyFill="1" applyBorder="1" applyAlignment="1">
      <alignment horizontal="center" vertical="center" wrapText="1"/>
    </xf>
    <xf numFmtId="3" fontId="4" fillId="0" borderId="7" xfId="0" applyNumberFormat="1" applyFont="1" applyFill="1" applyBorder="1" applyAlignment="1">
      <alignment horizontal="center" vertical="center" wrapText="1"/>
    </xf>
    <xf numFmtId="181" fontId="31" fillId="0" borderId="3" xfId="9" applyNumberFormat="1" applyFont="1" applyFill="1" applyBorder="1" applyAlignment="1">
      <alignment horizontal="center" vertical="center"/>
    </xf>
    <xf numFmtId="181" fontId="31" fillId="0" borderId="1" xfId="9" applyNumberFormat="1" applyFont="1" applyFill="1" applyBorder="1" applyAlignment="1">
      <alignment horizontal="center" vertical="center"/>
    </xf>
    <xf numFmtId="175" fontId="30" fillId="0" borderId="1" xfId="21" applyNumberFormat="1" applyFont="1" applyFill="1" applyBorder="1" applyAlignment="1">
      <alignment horizontal="center" vertical="center"/>
    </xf>
    <xf numFmtId="2" fontId="30" fillId="0" borderId="7" xfId="21" applyNumberFormat="1" applyFont="1" applyFill="1" applyBorder="1" applyAlignment="1">
      <alignment horizontal="center" vertical="center"/>
    </xf>
    <xf numFmtId="171" fontId="30" fillId="0" borderId="3" xfId="21" applyNumberFormat="1" applyFont="1" applyFill="1" applyBorder="1" applyAlignment="1">
      <alignment horizontal="center" vertical="center"/>
    </xf>
    <xf numFmtId="171" fontId="30" fillId="0" borderId="1" xfId="21" applyNumberFormat="1" applyFont="1" applyFill="1" applyBorder="1" applyAlignment="1">
      <alignment horizontal="center" vertical="center"/>
    </xf>
    <xf numFmtId="2" fontId="30" fillId="0" borderId="1" xfId="0" applyNumberFormat="1" applyFont="1" applyFill="1" applyBorder="1" applyAlignment="1">
      <alignment horizontal="center" vertical="center"/>
    </xf>
    <xf numFmtId="0" fontId="42" fillId="0" borderId="0" xfId="16" applyFont="1" applyBorder="1" applyAlignment="1">
      <alignment vertical="center"/>
    </xf>
    <xf numFmtId="0" fontId="42" fillId="2" borderId="0" xfId="16" applyFont="1" applyFill="1" applyBorder="1" applyAlignment="1">
      <alignment vertical="center"/>
    </xf>
    <xf numFmtId="0" fontId="42" fillId="2" borderId="0" xfId="16" applyFont="1" applyFill="1" applyAlignment="1">
      <alignment vertical="center"/>
    </xf>
    <xf numFmtId="0" fontId="39" fillId="2" borderId="0" xfId="16" applyFont="1" applyFill="1" applyAlignment="1">
      <alignment vertical="center"/>
    </xf>
    <xf numFmtId="0" fontId="5" fillId="4" borderId="4" xfId="0" applyFont="1" applyFill="1" applyBorder="1" applyAlignment="1">
      <alignment horizontal="center" vertical="center" wrapText="1"/>
    </xf>
    <xf numFmtId="0" fontId="42" fillId="0" borderId="0" xfId="16" applyFont="1" applyFill="1" applyAlignment="1">
      <alignment vertical="center"/>
    </xf>
    <xf numFmtId="10" fontId="44" fillId="0" borderId="5" xfId="21" applyNumberFormat="1" applyFont="1" applyFill="1" applyBorder="1" applyAlignment="1">
      <alignment horizontal="center" vertical="center"/>
    </xf>
    <xf numFmtId="37" fontId="4" fillId="0" borderId="1" xfId="9" applyNumberFormat="1" applyFont="1" applyFill="1" applyBorder="1" applyAlignment="1">
      <alignment horizontal="center" vertical="center"/>
    </xf>
    <xf numFmtId="37" fontId="30" fillId="6" borderId="1" xfId="0" applyNumberFormat="1" applyFont="1" applyFill="1" applyBorder="1" applyAlignment="1">
      <alignment horizontal="center" vertical="center"/>
    </xf>
    <xf numFmtId="37" fontId="30" fillId="6" borderId="5" xfId="0" applyNumberFormat="1" applyFont="1" applyFill="1" applyBorder="1" applyAlignment="1">
      <alignment horizontal="center" vertical="center"/>
    </xf>
    <xf numFmtId="0" fontId="5" fillId="6" borderId="1" xfId="0" applyFont="1" applyFill="1" applyBorder="1" applyAlignment="1">
      <alignment horizontal="center" vertical="center"/>
    </xf>
    <xf numFmtId="0" fontId="5" fillId="6" borderId="4" xfId="0" applyFont="1" applyFill="1" applyBorder="1" applyAlignment="1">
      <alignment horizontal="center" vertical="center" wrapText="1"/>
    </xf>
    <xf numFmtId="1" fontId="24" fillId="3" borderId="5" xfId="0" applyNumberFormat="1" applyFont="1" applyFill="1" applyBorder="1" applyAlignment="1">
      <alignment horizontal="center" vertical="center" wrapText="1"/>
    </xf>
    <xf numFmtId="1" fontId="24" fillId="3" borderId="1" xfId="0" applyNumberFormat="1" applyFont="1" applyFill="1" applyBorder="1" applyAlignment="1">
      <alignment horizontal="center" vertical="center" wrapText="1"/>
    </xf>
    <xf numFmtId="1" fontId="24" fillId="3" borderId="4" xfId="0" applyNumberFormat="1" applyFont="1" applyFill="1" applyBorder="1" applyAlignment="1">
      <alignment horizontal="center" vertical="center" wrapText="1"/>
    </xf>
    <xf numFmtId="0" fontId="11" fillId="3" borderId="0" xfId="19" applyFont="1" applyFill="1" applyBorder="1" applyAlignment="1">
      <alignment horizontal="center" vertical="center"/>
    </xf>
    <xf numFmtId="0" fontId="3" fillId="0" borderId="1" xfId="0" applyFont="1" applyFill="1" applyBorder="1" applyAlignment="1">
      <alignment horizontal="center" wrapText="1"/>
    </xf>
    <xf numFmtId="0" fontId="3" fillId="0" borderId="1" xfId="0" applyFont="1" applyFill="1" applyBorder="1" applyAlignment="1">
      <alignment horizontal="left" vertical="top" wrapText="1"/>
    </xf>
    <xf numFmtId="2" fontId="31" fillId="0" borderId="1" xfId="0" applyNumberFormat="1" applyFont="1" applyFill="1" applyBorder="1" applyAlignment="1">
      <alignment horizontal="right" vertical="center"/>
    </xf>
    <xf numFmtId="179" fontId="31" fillId="0" borderId="1" xfId="10" applyNumberFormat="1" applyFont="1" applyFill="1" applyBorder="1" applyAlignment="1">
      <alignment horizontal="right" vertical="center"/>
    </xf>
    <xf numFmtId="10" fontId="43" fillId="0" borderId="5" xfId="21" applyNumberFormat="1" applyFont="1" applyFill="1" applyBorder="1" applyAlignment="1">
      <alignment horizontal="center" vertical="center"/>
    </xf>
    <xf numFmtId="0" fontId="17" fillId="0" borderId="58" xfId="0" applyFont="1" applyFill="1" applyBorder="1" applyAlignment="1" applyProtection="1">
      <alignment horizontal="left" vertical="center" wrapText="1"/>
      <protection locked="0"/>
    </xf>
    <xf numFmtId="0" fontId="17" fillId="0" borderId="59" xfId="0" applyFont="1" applyFill="1" applyBorder="1" applyAlignment="1" applyProtection="1">
      <alignment horizontal="left" vertical="center" wrapText="1"/>
      <protection locked="0"/>
    </xf>
    <xf numFmtId="37" fontId="30" fillId="0" borderId="1" xfId="9"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2" fontId="3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xf>
    <xf numFmtId="176" fontId="4" fillId="0" borderId="7" xfId="10" applyNumberFormat="1" applyFont="1" applyFill="1" applyBorder="1" applyAlignment="1">
      <alignment horizontal="center" vertical="center" wrapText="1"/>
    </xf>
    <xf numFmtId="0" fontId="17" fillId="0" borderId="45" xfId="0" applyFont="1" applyFill="1" applyBorder="1" applyAlignment="1" applyProtection="1">
      <alignment horizontal="left" vertical="center" wrapText="1"/>
      <protection locked="0"/>
    </xf>
    <xf numFmtId="174" fontId="30" fillId="0" borderId="1" xfId="5" applyNumberFormat="1" applyFont="1" applyFill="1" applyBorder="1" applyAlignment="1">
      <alignment horizontal="center" vertical="center"/>
    </xf>
    <xf numFmtId="37" fontId="31" fillId="0" borderId="1" xfId="10" applyNumberFormat="1" applyFont="1" applyFill="1" applyBorder="1" applyAlignment="1">
      <alignment horizontal="center" vertical="center"/>
    </xf>
    <xf numFmtId="171" fontId="31" fillId="0" borderId="3" xfId="21" applyNumberFormat="1" applyFont="1" applyFill="1" applyBorder="1" applyAlignment="1">
      <alignment horizontal="center" vertical="center"/>
    </xf>
    <xf numFmtId="37" fontId="4" fillId="0" borderId="1" xfId="10" applyNumberFormat="1" applyFont="1" applyFill="1" applyBorder="1" applyAlignment="1">
      <alignment horizontal="center" vertical="center"/>
    </xf>
    <xf numFmtId="171" fontId="31" fillId="0" borderId="1" xfId="21" applyNumberFormat="1" applyFont="1" applyFill="1" applyBorder="1" applyAlignment="1">
      <alignment horizontal="center" vertical="center"/>
    </xf>
    <xf numFmtId="167" fontId="31" fillId="0" borderId="1" xfId="3" applyFont="1" applyFill="1" applyBorder="1" applyAlignment="1">
      <alignment horizontal="right" vertical="center"/>
    </xf>
    <xf numFmtId="2" fontId="30" fillId="0" borderId="1" xfId="3" applyNumberFormat="1" applyFont="1" applyFill="1" applyBorder="1" applyAlignment="1">
      <alignment horizontal="center" vertical="center"/>
    </xf>
    <xf numFmtId="9" fontId="34" fillId="6" borderId="5" xfId="21" applyNumberFormat="1" applyFont="1" applyFill="1" applyBorder="1" applyAlignment="1">
      <alignment horizontal="center" vertical="center"/>
    </xf>
    <xf numFmtId="3" fontId="4" fillId="6" borderId="4" xfId="0" applyNumberFormat="1" applyFont="1" applyFill="1" applyBorder="1" applyAlignment="1">
      <alignment horizontal="center" vertical="center" wrapText="1"/>
    </xf>
    <xf numFmtId="9" fontId="17" fillId="0" borderId="17" xfId="21" applyFont="1" applyFill="1" applyBorder="1" applyAlignment="1" applyProtection="1">
      <alignment horizontal="left" vertical="center" wrapText="1"/>
      <protection locked="0"/>
    </xf>
    <xf numFmtId="10" fontId="44" fillId="0" borderId="3" xfId="21" applyNumberFormat="1" applyFont="1" applyFill="1" applyBorder="1" applyAlignment="1">
      <alignment horizontal="center" vertical="center"/>
    </xf>
    <xf numFmtId="0" fontId="17" fillId="0" borderId="18" xfId="0" applyFont="1" applyFill="1" applyBorder="1" applyAlignment="1" applyProtection="1">
      <alignment horizontal="left" vertical="center" wrapText="1"/>
      <protection locked="0"/>
    </xf>
    <xf numFmtId="9" fontId="17" fillId="0" borderId="18" xfId="21" applyFont="1" applyFill="1" applyBorder="1" applyAlignment="1" applyProtection="1">
      <alignment horizontal="left" vertical="center" wrapText="1"/>
      <protection locked="0"/>
    </xf>
    <xf numFmtId="2" fontId="17" fillId="0" borderId="18" xfId="0" applyNumberFormat="1" applyFont="1" applyFill="1" applyBorder="1" applyAlignment="1" applyProtection="1">
      <alignment horizontal="left" vertical="center" wrapText="1"/>
      <protection locked="0"/>
    </xf>
    <xf numFmtId="0" fontId="17" fillId="0" borderId="19" xfId="0" applyFont="1" applyFill="1" applyBorder="1" applyAlignment="1" applyProtection="1">
      <alignment horizontal="left" vertical="center" wrapText="1"/>
      <protection locked="0"/>
    </xf>
    <xf numFmtId="10" fontId="44" fillId="0" borderId="43" xfId="21" applyNumberFormat="1" applyFont="1" applyFill="1" applyBorder="1" applyAlignment="1">
      <alignment horizontal="center" vertical="center"/>
    </xf>
    <xf numFmtId="10" fontId="34" fillId="0" borderId="43" xfId="21" applyNumberFormat="1" applyFont="1" applyFill="1" applyBorder="1" applyAlignment="1">
      <alignment horizontal="center" vertical="center"/>
    </xf>
    <xf numFmtId="175" fontId="30" fillId="0" borderId="3" xfId="21" applyNumberFormat="1" applyFont="1" applyFill="1" applyBorder="1" applyAlignment="1">
      <alignment horizontal="center" vertical="center"/>
    </xf>
    <xf numFmtId="2" fontId="30" fillId="0" borderId="3" xfId="21" applyNumberFormat="1" applyFont="1" applyFill="1" applyBorder="1" applyAlignment="1">
      <alignment horizontal="center" vertical="center"/>
    </xf>
    <xf numFmtId="10" fontId="34" fillId="0" borderId="3" xfId="21" applyNumberFormat="1" applyFont="1" applyFill="1" applyBorder="1" applyAlignment="1">
      <alignment horizontal="center" vertical="center"/>
    </xf>
    <xf numFmtId="37" fontId="31" fillId="0" borderId="57" xfId="9" applyNumberFormat="1" applyFont="1" applyFill="1" applyBorder="1" applyAlignment="1">
      <alignment horizontal="center" vertical="center"/>
    </xf>
    <xf numFmtId="1" fontId="30" fillId="0" borderId="3" xfId="21" applyNumberFormat="1" applyFont="1" applyFill="1" applyBorder="1" applyAlignment="1">
      <alignment horizontal="center" vertical="center"/>
    </xf>
    <xf numFmtId="10" fontId="30" fillId="0" borderId="3" xfId="21" applyNumberFormat="1" applyFont="1" applyFill="1" applyBorder="1" applyAlignment="1">
      <alignment horizontal="center" vertical="center"/>
    </xf>
    <xf numFmtId="37" fontId="30" fillId="0" borderId="0" xfId="0" applyNumberFormat="1" applyFont="1" applyFill="1" applyBorder="1" applyAlignment="1">
      <alignment horizontal="center" vertical="center"/>
    </xf>
    <xf numFmtId="9" fontId="34" fillId="0" borderId="3" xfId="21" applyFont="1" applyFill="1" applyBorder="1" applyAlignment="1">
      <alignment horizontal="center" vertical="center"/>
    </xf>
    <xf numFmtId="9" fontId="34" fillId="0" borderId="43" xfId="21" applyNumberFormat="1" applyFont="1" applyFill="1" applyBorder="1" applyAlignment="1">
      <alignment horizontal="center" vertical="center"/>
    </xf>
    <xf numFmtId="171" fontId="33" fillId="0" borderId="4" xfId="0" applyNumberFormat="1" applyFont="1" applyFill="1" applyBorder="1" applyAlignment="1">
      <alignment horizontal="center" vertical="center"/>
    </xf>
    <xf numFmtId="171" fontId="34" fillId="0" borderId="4" xfId="0" applyNumberFormat="1" applyFont="1" applyFill="1" applyBorder="1" applyAlignment="1">
      <alignment horizontal="center" vertical="center"/>
    </xf>
    <xf numFmtId="171" fontId="24" fillId="0" borderId="2" xfId="0" applyNumberFormat="1" applyFont="1" applyFill="1" applyBorder="1" applyAlignment="1">
      <alignment horizontal="center" vertical="center"/>
    </xf>
    <xf numFmtId="10" fontId="34" fillId="0" borderId="3" xfId="16" applyNumberFormat="1" applyFont="1" applyFill="1" applyBorder="1" applyAlignment="1">
      <alignment horizontal="center" vertical="center" wrapText="1"/>
    </xf>
    <xf numFmtId="171" fontId="33" fillId="6" borderId="10" xfId="0" applyNumberFormat="1" applyFont="1" applyFill="1" applyBorder="1" applyAlignment="1">
      <alignment vertical="center"/>
    </xf>
    <xf numFmtId="10" fontId="33" fillId="0" borderId="3" xfId="0" applyNumberFormat="1" applyFont="1" applyFill="1" applyBorder="1" applyAlignment="1">
      <alignment horizontal="center" vertical="center"/>
    </xf>
    <xf numFmtId="9" fontId="33" fillId="0" borderId="3" xfId="0" applyNumberFormat="1" applyFont="1" applyFill="1" applyBorder="1" applyAlignment="1">
      <alignment horizontal="center" vertical="center"/>
    </xf>
    <xf numFmtId="9" fontId="13" fillId="0" borderId="4" xfId="24" applyFont="1" applyFill="1" applyBorder="1" applyAlignment="1">
      <alignment horizontal="center" vertical="center"/>
    </xf>
    <xf numFmtId="9" fontId="13" fillId="0" borderId="2" xfId="24" applyFont="1" applyFill="1" applyBorder="1" applyAlignment="1">
      <alignment horizontal="center" vertical="center"/>
    </xf>
    <xf numFmtId="171" fontId="33" fillId="0" borderId="42" xfId="0" applyNumberFormat="1" applyFont="1" applyFill="1" applyBorder="1" applyAlignment="1">
      <alignment horizontal="center" vertical="center"/>
    </xf>
    <xf numFmtId="171" fontId="34" fillId="0" borderId="2" xfId="0" applyNumberFormat="1" applyFont="1" applyFill="1" applyBorder="1" applyAlignment="1">
      <alignment horizontal="center" vertical="center"/>
    </xf>
    <xf numFmtId="0" fontId="15" fillId="6" borderId="57" xfId="19" applyFont="1" applyFill="1" applyBorder="1" applyAlignment="1">
      <alignment horizontal="center" vertical="center" wrapText="1"/>
    </xf>
    <xf numFmtId="0" fontId="15" fillId="6" borderId="4" xfId="19" applyFont="1" applyFill="1" applyBorder="1" applyAlignment="1">
      <alignment horizontal="center" vertical="center"/>
    </xf>
    <xf numFmtId="0" fontId="15" fillId="6" borderId="12" xfId="19" applyFont="1" applyFill="1" applyBorder="1" applyAlignment="1">
      <alignment horizontal="center" vertical="center" wrapText="1"/>
    </xf>
    <xf numFmtId="0" fontId="36" fillId="6" borderId="67" xfId="19" applyFont="1" applyFill="1" applyBorder="1" applyAlignment="1">
      <alignment horizontal="left" vertical="center" wrapText="1"/>
    </xf>
    <xf numFmtId="9" fontId="36" fillId="0" borderId="22" xfId="24" applyFont="1" applyFill="1" applyBorder="1" applyAlignment="1">
      <alignment horizontal="center" vertical="center" wrapText="1"/>
    </xf>
    <xf numFmtId="10" fontId="36" fillId="0" borderId="66" xfId="24" applyNumberFormat="1" applyFont="1" applyFill="1" applyBorder="1" applyAlignment="1">
      <alignment horizontal="center" vertical="center" wrapText="1"/>
    </xf>
    <xf numFmtId="9" fontId="36" fillId="0" borderId="55" xfId="24" applyFont="1" applyFill="1" applyBorder="1" applyAlignment="1">
      <alignment horizontal="center" vertical="center" wrapText="1"/>
    </xf>
    <xf numFmtId="9" fontId="36" fillId="3" borderId="60" xfId="24" applyFont="1" applyFill="1" applyBorder="1" applyAlignment="1">
      <alignment horizontal="center" vertical="center" wrapText="1"/>
    </xf>
    <xf numFmtId="177" fontId="36" fillId="6" borderId="6" xfId="19" applyNumberFormat="1" applyFont="1" applyFill="1" applyBorder="1" applyAlignment="1">
      <alignment horizontal="left" vertical="center" wrapText="1"/>
    </xf>
    <xf numFmtId="3" fontId="36" fillId="0" borderId="8" xfId="19" applyNumberFormat="1" applyFont="1" applyFill="1" applyBorder="1" applyAlignment="1">
      <alignment horizontal="center" vertical="center" wrapText="1"/>
    </xf>
    <xf numFmtId="3" fontId="36" fillId="0" borderId="53" xfId="19" applyNumberFormat="1" applyFont="1" applyFill="1" applyBorder="1" applyAlignment="1">
      <alignment horizontal="center" vertical="center" wrapText="1"/>
    </xf>
    <xf numFmtId="166" fontId="36" fillId="3" borderId="59" xfId="10" applyFont="1" applyFill="1" applyBorder="1" applyAlignment="1">
      <alignment horizontal="center" vertical="center" wrapText="1"/>
    </xf>
    <xf numFmtId="9" fontId="36" fillId="0" borderId="8" xfId="24" applyFont="1" applyFill="1" applyBorder="1" applyAlignment="1">
      <alignment horizontal="center" vertical="center" wrapText="1"/>
    </xf>
    <xf numFmtId="9" fontId="36" fillId="0" borderId="53" xfId="24" applyFont="1" applyFill="1" applyBorder="1" applyAlignment="1">
      <alignment horizontal="center" vertical="center" wrapText="1"/>
    </xf>
    <xf numFmtId="177" fontId="36" fillId="6" borderId="33" xfId="19" applyNumberFormat="1" applyFont="1" applyFill="1" applyBorder="1" applyAlignment="1">
      <alignment vertical="center" wrapText="1"/>
    </xf>
    <xf numFmtId="3" fontId="36" fillId="0" borderId="51" xfId="19" applyNumberFormat="1" applyFont="1" applyFill="1" applyBorder="1" applyAlignment="1">
      <alignment horizontal="center" vertical="center" wrapText="1"/>
    </xf>
    <xf numFmtId="3" fontId="36" fillId="0" borderId="62" xfId="19" applyNumberFormat="1" applyFont="1" applyFill="1" applyBorder="1" applyAlignment="1">
      <alignment horizontal="center" vertical="center" wrapText="1"/>
    </xf>
    <xf numFmtId="166" fontId="36" fillId="3" borderId="45" xfId="10" applyFont="1" applyFill="1" applyBorder="1" applyAlignment="1">
      <alignment horizontal="center" vertical="center" wrapText="1"/>
    </xf>
    <xf numFmtId="175" fontId="36" fillId="0" borderId="66" xfId="24" applyNumberFormat="1" applyFont="1" applyFill="1" applyBorder="1" applyAlignment="1">
      <alignment horizontal="center" vertical="center" wrapText="1"/>
    </xf>
    <xf numFmtId="2" fontId="36" fillId="0" borderId="52" xfId="24" applyNumberFormat="1" applyFont="1" applyFill="1" applyBorder="1" applyAlignment="1">
      <alignment horizontal="center" vertical="center" wrapText="1"/>
    </xf>
    <xf numFmtId="166" fontId="36" fillId="3" borderId="58" xfId="10" applyFont="1" applyFill="1" applyBorder="1" applyAlignment="1">
      <alignment horizontal="center" vertical="center" wrapText="1"/>
    </xf>
    <xf numFmtId="175" fontId="36" fillId="0" borderId="53" xfId="24" applyNumberFormat="1" applyFont="1" applyFill="1" applyBorder="1" applyAlignment="1">
      <alignment horizontal="center" vertical="center" wrapText="1"/>
    </xf>
    <xf numFmtId="180" fontId="36" fillId="3" borderId="59" xfId="10" applyNumberFormat="1" applyFont="1" applyFill="1" applyBorder="1" applyAlignment="1">
      <alignment horizontal="center" vertical="center" wrapText="1"/>
    </xf>
    <xf numFmtId="180" fontId="36" fillId="3" borderId="45" xfId="10" applyNumberFormat="1" applyFont="1" applyFill="1" applyBorder="1" applyAlignment="1">
      <alignment horizontal="center" vertical="center" wrapText="1"/>
    </xf>
    <xf numFmtId="175" fontId="36" fillId="0" borderId="52" xfId="24" applyNumberFormat="1" applyFont="1" applyFill="1" applyBorder="1" applyAlignment="1">
      <alignment horizontal="center" vertical="center" wrapText="1"/>
    </xf>
    <xf numFmtId="175" fontId="36" fillId="3" borderId="58" xfId="24" applyNumberFormat="1" applyFont="1" applyFill="1" applyBorder="1" applyAlignment="1">
      <alignment horizontal="center" vertical="center" wrapText="1"/>
    </xf>
    <xf numFmtId="175" fontId="36" fillId="3" borderId="59" xfId="24" applyNumberFormat="1" applyFont="1" applyFill="1" applyBorder="1" applyAlignment="1">
      <alignment horizontal="center" vertical="center" wrapText="1"/>
    </xf>
    <xf numFmtId="175" fontId="36" fillId="3" borderId="45" xfId="24" applyNumberFormat="1" applyFont="1" applyFill="1" applyBorder="1" applyAlignment="1">
      <alignment horizontal="center" vertical="center" wrapText="1"/>
    </xf>
    <xf numFmtId="171" fontId="36" fillId="0" borderId="16" xfId="24" applyNumberFormat="1" applyFont="1" applyFill="1" applyBorder="1" applyAlignment="1">
      <alignment horizontal="center" vertical="center" wrapText="1"/>
    </xf>
    <xf numFmtId="10" fontId="36" fillId="0" borderId="52" xfId="24" applyNumberFormat="1" applyFont="1" applyFill="1" applyBorder="1" applyAlignment="1">
      <alignment horizontal="center" vertical="center" wrapText="1"/>
    </xf>
    <xf numFmtId="171" fontId="36" fillId="0" borderId="55" xfId="24" applyNumberFormat="1" applyFont="1" applyFill="1" applyBorder="1" applyAlignment="1">
      <alignment horizontal="center" vertical="center" wrapText="1"/>
    </xf>
    <xf numFmtId="177" fontId="36" fillId="6" borderId="68" xfId="19" applyNumberFormat="1" applyFont="1" applyFill="1" applyBorder="1" applyAlignment="1">
      <alignment vertical="center" wrapText="1"/>
    </xf>
    <xf numFmtId="3" fontId="36" fillId="3" borderId="20" xfId="19" applyNumberFormat="1" applyFont="1" applyFill="1" applyBorder="1" applyAlignment="1">
      <alignment horizontal="center" vertical="center" wrapText="1"/>
    </xf>
    <xf numFmtId="3" fontId="36" fillId="0" borderId="20" xfId="19" applyNumberFormat="1" applyFont="1" applyFill="1" applyBorder="1" applyAlignment="1">
      <alignment horizontal="center" vertical="center" wrapText="1"/>
    </xf>
    <xf numFmtId="3" fontId="36" fillId="0" borderId="69" xfId="19" applyNumberFormat="1" applyFont="1" applyFill="1" applyBorder="1" applyAlignment="1">
      <alignment horizontal="center" vertical="center" wrapText="1"/>
    </xf>
    <xf numFmtId="3" fontId="36" fillId="0" borderId="54" xfId="19" applyNumberFormat="1" applyFont="1" applyFill="1" applyBorder="1" applyAlignment="1">
      <alignment horizontal="center" vertical="center" wrapText="1"/>
    </xf>
    <xf numFmtId="175" fontId="36" fillId="3" borderId="70" xfId="24" applyNumberFormat="1" applyFont="1" applyFill="1" applyBorder="1" applyAlignment="1">
      <alignment horizontal="center" vertical="center" wrapText="1"/>
    </xf>
    <xf numFmtId="1" fontId="24" fillId="3" borderId="2" xfId="0" applyNumberFormat="1" applyFont="1" applyFill="1" applyBorder="1" applyAlignment="1">
      <alignment horizontal="center" vertical="center" wrapText="1"/>
    </xf>
    <xf numFmtId="0" fontId="36" fillId="6" borderId="52" xfId="19" applyFont="1" applyFill="1" applyBorder="1" applyAlignment="1">
      <alignment horizontal="center" vertical="center" wrapText="1"/>
    </xf>
    <xf numFmtId="165" fontId="4" fillId="6" borderId="17" xfId="19" applyNumberFormat="1" applyFill="1" applyBorder="1"/>
    <xf numFmtId="165" fontId="4" fillId="6" borderId="3" xfId="19" applyNumberFormat="1" applyFill="1" applyBorder="1"/>
    <xf numFmtId="165" fontId="4" fillId="6" borderId="10" xfId="19" applyNumberFormat="1" applyFill="1" applyBorder="1"/>
    <xf numFmtId="165" fontId="4" fillId="6" borderId="27" xfId="19" applyNumberFormat="1" applyFill="1" applyBorder="1"/>
    <xf numFmtId="0" fontId="4" fillId="6" borderId="27" xfId="19" applyFill="1" applyBorder="1"/>
    <xf numFmtId="0" fontId="4" fillId="6" borderId="27" xfId="19" applyFill="1" applyBorder="1" applyAlignment="1"/>
    <xf numFmtId="0" fontId="4" fillId="6" borderId="49" xfId="19" applyFill="1" applyBorder="1" applyAlignment="1"/>
    <xf numFmtId="0" fontId="36" fillId="6" borderId="53" xfId="19" applyFont="1" applyFill="1" applyBorder="1" applyAlignment="1">
      <alignment horizontal="center" vertical="center" wrapText="1"/>
    </xf>
    <xf numFmtId="165" fontId="4" fillId="6" borderId="18" xfId="19" applyNumberFormat="1" applyFill="1" applyBorder="1"/>
    <xf numFmtId="165" fontId="4" fillId="6" borderId="1" xfId="19" applyNumberFormat="1" applyFill="1" applyBorder="1"/>
    <xf numFmtId="165" fontId="4" fillId="6" borderId="11" xfId="19" applyNumberFormat="1" applyFill="1" applyBorder="1"/>
    <xf numFmtId="0" fontId="4" fillId="6" borderId="30" xfId="19" applyFill="1" applyBorder="1" applyAlignment="1"/>
    <xf numFmtId="0" fontId="36" fillId="6" borderId="62" xfId="19" applyFont="1" applyFill="1" applyBorder="1" applyAlignment="1">
      <alignment horizontal="center" vertical="center" wrapText="1"/>
    </xf>
    <xf numFmtId="0" fontId="4" fillId="6" borderId="19" xfId="19" applyFill="1" applyBorder="1"/>
    <xf numFmtId="0" fontId="4" fillId="6" borderId="4" xfId="19" applyFill="1" applyBorder="1"/>
    <xf numFmtId="0" fontId="4" fillId="6" borderId="12" xfId="19" applyFill="1" applyBorder="1"/>
    <xf numFmtId="178" fontId="4" fillId="0" borderId="0" xfId="19" applyNumberFormat="1" applyFill="1"/>
    <xf numFmtId="178" fontId="4" fillId="0" borderId="0" xfId="19" applyNumberFormat="1" applyFill="1" applyBorder="1"/>
    <xf numFmtId="178" fontId="4" fillId="3" borderId="0" xfId="19" applyNumberFormat="1" applyFill="1" applyBorder="1"/>
    <xf numFmtId="0" fontId="4" fillId="0" borderId="0" xfId="19" applyFill="1"/>
    <xf numFmtId="0" fontId="4" fillId="0" borderId="0" xfId="19" applyFill="1" applyBorder="1"/>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10"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3" xfId="0" applyFont="1" applyFill="1" applyBorder="1" applyAlignment="1">
      <alignment horizontal="center" vertical="center" wrapText="1"/>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11" fillId="0" borderId="32" xfId="0" applyFont="1" applyFill="1" applyBorder="1" applyAlignment="1">
      <alignment horizontal="right" vertical="center"/>
    </xf>
    <xf numFmtId="0" fontId="6" fillId="0" borderId="32" xfId="0" applyFont="1" applyFill="1" applyBorder="1" applyAlignment="1">
      <alignment horizontal="right" vertical="center"/>
    </xf>
    <xf numFmtId="0" fontId="6" fillId="0" borderId="33" xfId="0" applyFont="1" applyFill="1" applyBorder="1" applyAlignment="1">
      <alignment horizontal="right" vertical="center"/>
    </xf>
    <xf numFmtId="0" fontId="6" fillId="0" borderId="34" xfId="0" applyFont="1" applyFill="1" applyBorder="1" applyAlignment="1">
      <alignment horizontal="right" vertical="center"/>
    </xf>
    <xf numFmtId="0" fontId="29" fillId="0" borderId="26" xfId="0" applyFont="1" applyFill="1" applyBorder="1" applyAlignment="1">
      <alignment horizontal="center"/>
    </xf>
    <xf numFmtId="0" fontId="29" fillId="0" borderId="27" xfId="0" applyFont="1" applyFill="1" applyBorder="1" applyAlignment="1">
      <alignment horizontal="center"/>
    </xf>
    <xf numFmtId="0" fontId="29" fillId="0" borderId="28" xfId="0" applyFont="1" applyFill="1" applyBorder="1" applyAlignment="1">
      <alignment horizontal="center"/>
    </xf>
    <xf numFmtId="0" fontId="29" fillId="0" borderId="29" xfId="0" applyFont="1" applyFill="1" applyBorder="1" applyAlignment="1">
      <alignment horizontal="center"/>
    </xf>
    <xf numFmtId="0" fontId="29" fillId="0" borderId="0" xfId="0" applyFont="1" applyFill="1" applyBorder="1" applyAlignment="1">
      <alignment horizontal="center"/>
    </xf>
    <xf numFmtId="0" fontId="29" fillId="0" borderId="9" xfId="0" applyFont="1" applyFill="1" applyBorder="1" applyAlignment="1">
      <alignment horizontal="center"/>
    </xf>
    <xf numFmtId="0" fontId="5" fillId="6" borderId="17" xfId="0" applyFont="1" applyFill="1" applyBorder="1" applyAlignment="1">
      <alignment horizontal="center" vertical="center" wrapText="1"/>
    </xf>
    <xf numFmtId="0" fontId="5" fillId="6" borderId="48"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2" fillId="3" borderId="51" xfId="0" applyFont="1" applyFill="1" applyBorder="1" applyAlignment="1">
      <alignment vertical="center" wrapText="1"/>
    </xf>
    <xf numFmtId="0" fontId="12" fillId="3" borderId="33" xfId="0" applyFont="1" applyFill="1" applyBorder="1" applyAlignment="1">
      <alignment vertical="center" wrapText="1"/>
    </xf>
    <xf numFmtId="0" fontId="12" fillId="3" borderId="34" xfId="0" applyFont="1" applyFill="1" applyBorder="1" applyAlignment="1">
      <alignment vertical="center" wrapText="1"/>
    </xf>
    <xf numFmtId="0" fontId="11" fillId="6" borderId="18"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57"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2" fillId="3" borderId="8" xfId="0" applyFont="1" applyFill="1" applyBorder="1" applyAlignment="1">
      <alignment vertical="center" wrapText="1"/>
    </xf>
    <xf numFmtId="0" fontId="12" fillId="3" borderId="6" xfId="0" applyFont="1" applyFill="1" applyBorder="1" applyAlignment="1">
      <alignment vertical="center" wrapText="1"/>
    </xf>
    <xf numFmtId="0" fontId="12" fillId="3" borderId="37" xfId="0" applyFont="1" applyFill="1" applyBorder="1" applyAlignment="1">
      <alignment vertical="center" wrapText="1"/>
    </xf>
    <xf numFmtId="0" fontId="5" fillId="6" borderId="1" xfId="0" applyFont="1" applyFill="1" applyBorder="1" applyAlignment="1">
      <alignment horizontal="center" vertical="center"/>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9" fontId="4" fillId="0" borderId="40" xfId="21" applyFont="1" applyFill="1" applyBorder="1" applyAlignment="1">
      <alignment horizontal="center" vertical="center" wrapText="1"/>
    </xf>
    <xf numFmtId="9" fontId="4" fillId="0" borderId="41" xfId="2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41" fillId="0" borderId="42" xfId="0" applyFont="1" applyFill="1" applyBorder="1" applyAlignment="1">
      <alignment horizontal="center" vertical="top" wrapText="1"/>
    </xf>
    <xf numFmtId="0" fontId="41" fillId="0" borderId="25" xfId="0" applyFont="1" applyFill="1" applyBorder="1" applyAlignment="1">
      <alignment horizontal="center" vertical="top" wrapText="1"/>
    </xf>
    <xf numFmtId="0" fontId="41" fillId="0" borderId="43" xfId="0" applyFont="1" applyFill="1" applyBorder="1" applyAlignment="1">
      <alignment horizontal="center" vertical="top"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5" fillId="0" borderId="55"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26" fillId="0" borderId="42" xfId="0" applyFont="1" applyFill="1" applyBorder="1" applyAlignment="1">
      <alignment horizontal="justify" vertical="top" wrapText="1"/>
    </xf>
    <xf numFmtId="0" fontId="26" fillId="0" borderId="25" xfId="0" applyFont="1" applyFill="1" applyBorder="1" applyAlignment="1">
      <alignment horizontal="justify" vertical="top" wrapText="1"/>
    </xf>
    <xf numFmtId="0" fontId="26" fillId="0" borderId="43" xfId="0" applyFont="1" applyFill="1" applyBorder="1" applyAlignment="1">
      <alignment horizontal="justify" vertical="top" wrapText="1"/>
    </xf>
    <xf numFmtId="0" fontId="4" fillId="0" borderId="4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4" xfId="0" applyFont="1" applyFill="1" applyBorder="1" applyAlignment="1">
      <alignment horizontal="justify" vertical="center" wrapText="1"/>
    </xf>
    <xf numFmtId="0" fontId="26" fillId="0" borderId="42" xfId="0" applyFont="1" applyFill="1" applyBorder="1" applyAlignment="1">
      <alignment horizontal="center" vertical="top" wrapText="1"/>
    </xf>
    <xf numFmtId="0" fontId="26" fillId="0" borderId="25" xfId="0" applyFont="1" applyFill="1" applyBorder="1" applyAlignment="1">
      <alignment horizontal="center" vertical="top" wrapText="1"/>
    </xf>
    <xf numFmtId="0" fontId="26" fillId="0" borderId="43" xfId="0" applyFont="1" applyFill="1" applyBorder="1" applyAlignment="1">
      <alignment horizontal="center" vertical="top" wrapText="1"/>
    </xf>
    <xf numFmtId="0" fontId="26" fillId="0" borderId="23" xfId="0" applyFont="1" applyFill="1" applyBorder="1" applyAlignment="1">
      <alignment horizontal="justify" vertical="top" wrapText="1"/>
    </xf>
    <xf numFmtId="0" fontId="26" fillId="0" borderId="24" xfId="0" applyFont="1" applyFill="1" applyBorder="1" applyAlignment="1">
      <alignment horizontal="justify" vertical="top" wrapText="1"/>
    </xf>
    <xf numFmtId="0" fontId="26" fillId="0" borderId="44" xfId="0" applyFont="1" applyFill="1" applyBorder="1" applyAlignment="1">
      <alignment horizontal="justify" vertical="top" wrapText="1"/>
    </xf>
    <xf numFmtId="0" fontId="46" fillId="0" borderId="0" xfId="0" applyFont="1" applyFill="1" applyAlignment="1">
      <alignment horizontal="right" vertical="center"/>
    </xf>
    <xf numFmtId="0" fontId="3" fillId="6" borderId="29"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31" xfId="0" applyFont="1" applyFill="1" applyBorder="1" applyAlignment="1" applyProtection="1">
      <alignment horizontal="center" vertical="center" wrapText="1"/>
      <protection locked="0"/>
    </xf>
    <xf numFmtId="0" fontId="3" fillId="6" borderId="32" xfId="0" applyFont="1" applyFill="1" applyBorder="1" applyAlignment="1" applyProtection="1">
      <alignment horizontal="center" vertical="center" wrapText="1"/>
      <protection locked="0"/>
    </xf>
    <xf numFmtId="0" fontId="3" fillId="6" borderId="38" xfId="0" applyFont="1" applyFill="1" applyBorder="1" applyAlignment="1" applyProtection="1">
      <alignment horizontal="center" vertical="center" wrapText="1"/>
      <protection locked="0"/>
    </xf>
    <xf numFmtId="0" fontId="5" fillId="0" borderId="21" xfId="0" applyFont="1" applyFill="1" applyBorder="1" applyAlignment="1">
      <alignment horizontal="center" vertical="center" wrapText="1"/>
    </xf>
    <xf numFmtId="0" fontId="5" fillId="6" borderId="4" xfId="0" applyFont="1" applyFill="1" applyBorder="1" applyAlignment="1">
      <alignment horizontal="center"/>
    </xf>
    <xf numFmtId="0" fontId="0" fillId="0" borderId="17" xfId="0" applyFill="1" applyBorder="1" applyAlignment="1">
      <alignment horizontal="center"/>
    </xf>
    <xf numFmtId="0" fontId="0" fillId="0" borderId="3" xfId="0" applyFill="1" applyBorder="1" applyAlignment="1">
      <alignment horizontal="center"/>
    </xf>
    <xf numFmtId="0" fontId="0" fillId="0" borderId="18" xfId="0" applyFill="1" applyBorder="1" applyAlignment="1">
      <alignment horizontal="center"/>
    </xf>
    <xf numFmtId="0" fontId="0" fillId="0" borderId="1" xfId="0" applyFill="1" applyBorder="1" applyAlignment="1">
      <alignment horizontal="center"/>
    </xf>
    <xf numFmtId="0" fontId="0" fillId="0" borderId="19" xfId="0" applyFill="1" applyBorder="1" applyAlignment="1">
      <alignment horizontal="center"/>
    </xf>
    <xf numFmtId="0" fontId="0" fillId="0" borderId="4" xfId="0" applyFill="1" applyBorder="1" applyAlignment="1">
      <alignment horizontal="center"/>
    </xf>
    <xf numFmtId="0" fontId="11" fillId="6" borderId="8"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51"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13" fillId="0" borderId="13" xfId="16" applyFont="1" applyFill="1" applyBorder="1" applyAlignment="1">
      <alignment horizontal="center" vertical="top" wrapText="1"/>
    </xf>
    <xf numFmtId="0" fontId="13" fillId="0" borderId="15" xfId="16" applyFont="1" applyFill="1" applyBorder="1" applyAlignment="1">
      <alignment horizontal="center" vertical="top" wrapText="1"/>
    </xf>
    <xf numFmtId="0" fontId="15" fillId="0" borderId="42" xfId="0" applyFont="1" applyBorder="1" applyAlignment="1" applyProtection="1">
      <alignment horizontal="center" vertical="center" wrapText="1"/>
      <protection locked="0"/>
    </xf>
    <xf numFmtId="0" fontId="15" fillId="0" borderId="43" xfId="0" applyFont="1" applyBorder="1" applyAlignment="1" applyProtection="1">
      <alignment horizontal="center" vertical="center" wrapText="1"/>
      <protection locked="0"/>
    </xf>
    <xf numFmtId="10" fontId="17" fillId="0" borderId="39" xfId="0" applyNumberFormat="1" applyFont="1" applyFill="1" applyBorder="1" applyAlignment="1" applyProtection="1">
      <alignment horizontal="center" vertical="center" wrapText="1"/>
      <protection locked="0"/>
    </xf>
    <xf numFmtId="10" fontId="17" fillId="0" borderId="41" xfId="0" applyNumberFormat="1" applyFont="1" applyFill="1" applyBorder="1" applyAlignment="1" applyProtection="1">
      <alignment horizontal="center" vertical="center" wrapText="1"/>
      <protection locked="0"/>
    </xf>
    <xf numFmtId="0" fontId="13" fillId="0" borderId="61" xfId="16" applyFont="1" applyFill="1" applyBorder="1" applyAlignment="1">
      <alignment horizontal="justify" vertical="top" wrapText="1"/>
    </xf>
    <xf numFmtId="0" fontId="13" fillId="0" borderId="34" xfId="16" applyFont="1" applyFill="1" applyBorder="1" applyAlignment="1">
      <alignment horizontal="justify" vertical="top" wrapText="1"/>
    </xf>
    <xf numFmtId="0" fontId="13" fillId="0" borderId="39" xfId="16" applyFont="1" applyFill="1" applyBorder="1" applyAlignment="1">
      <alignment horizontal="center" vertical="center" wrapText="1"/>
    </xf>
    <xf numFmtId="0" fontId="13" fillId="0" borderId="40" xfId="16" applyFont="1" applyFill="1" applyBorder="1" applyAlignment="1">
      <alignment horizontal="center" vertical="center" wrapText="1"/>
    </xf>
    <xf numFmtId="0" fontId="13" fillId="0" borderId="29" xfId="16" applyFont="1" applyFill="1" applyBorder="1" applyAlignment="1">
      <alignment horizontal="center" vertical="center" wrapText="1"/>
    </xf>
    <xf numFmtId="0" fontId="13" fillId="0" borderId="41" xfId="16" applyFont="1" applyFill="1" applyBorder="1" applyAlignment="1">
      <alignment horizontal="center" vertical="center" wrapText="1"/>
    </xf>
    <xf numFmtId="10" fontId="16" fillId="0" borderId="39" xfId="0" applyNumberFormat="1" applyFont="1" applyFill="1" applyBorder="1" applyAlignment="1" applyProtection="1">
      <alignment horizontal="center" vertical="center" wrapText="1"/>
      <protection locked="0"/>
    </xf>
    <xf numFmtId="10" fontId="16" fillId="0" borderId="40" xfId="0" applyNumberFormat="1" applyFont="1" applyFill="1" applyBorder="1" applyAlignment="1" applyProtection="1">
      <alignment horizontal="center" vertical="center" wrapText="1"/>
      <protection locked="0"/>
    </xf>
    <xf numFmtId="10" fontId="16" fillId="0" borderId="30" xfId="0" applyNumberFormat="1" applyFont="1" applyFill="1" applyBorder="1" applyAlignment="1" applyProtection="1">
      <alignment horizontal="center" vertical="center" wrapText="1"/>
      <protection locked="0"/>
    </xf>
    <xf numFmtId="10" fontId="16" fillId="0" borderId="41" xfId="0" applyNumberFormat="1" applyFont="1" applyFill="1" applyBorder="1" applyAlignment="1" applyProtection="1">
      <alignment horizontal="center" vertical="center" wrapText="1"/>
      <protection locked="0"/>
    </xf>
    <xf numFmtId="0" fontId="13" fillId="0" borderId="17" xfId="16" applyFont="1" applyFill="1" applyBorder="1" applyAlignment="1">
      <alignment horizontal="justify" vertical="top" wrapText="1"/>
    </xf>
    <xf numFmtId="0" fontId="13" fillId="0" borderId="19" xfId="16" applyFont="1" applyFill="1" applyBorder="1" applyAlignment="1">
      <alignment horizontal="justify" vertical="top" wrapText="1"/>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10" fontId="17" fillId="0" borderId="58" xfId="0" applyNumberFormat="1" applyFont="1" applyFill="1" applyBorder="1" applyAlignment="1" applyProtection="1">
      <alignment horizontal="center" vertical="center" wrapText="1"/>
      <protection locked="0"/>
    </xf>
    <xf numFmtId="10" fontId="17" fillId="0" borderId="45" xfId="0" applyNumberFormat="1" applyFont="1" applyFill="1" applyBorder="1" applyAlignment="1" applyProtection="1">
      <alignment horizontal="center" vertical="center" wrapText="1"/>
      <protection locked="0"/>
    </xf>
    <xf numFmtId="10" fontId="17" fillId="0" borderId="52" xfId="0" applyNumberFormat="1" applyFont="1" applyFill="1" applyBorder="1" applyAlignment="1" applyProtection="1">
      <alignment horizontal="center" vertical="center" wrapText="1"/>
      <protection locked="0"/>
    </xf>
    <xf numFmtId="10" fontId="17" fillId="0" borderId="62" xfId="0" applyNumberFormat="1" applyFont="1" applyFill="1" applyBorder="1" applyAlignment="1" applyProtection="1">
      <alignment horizontal="center" vertical="center" wrapText="1"/>
      <protection locked="0"/>
    </xf>
    <xf numFmtId="0" fontId="13" fillId="0" borderId="39" xfId="16" applyFont="1" applyFill="1" applyBorder="1" applyAlignment="1">
      <alignment horizontal="left" vertical="top" wrapText="1"/>
    </xf>
    <xf numFmtId="0" fontId="13" fillId="0" borderId="41" xfId="16" applyFont="1" applyFill="1" applyBorder="1" applyAlignment="1">
      <alignment horizontal="left" vertical="top" wrapText="1"/>
    </xf>
    <xf numFmtId="10" fontId="17" fillId="0" borderId="60" xfId="0" applyNumberFormat="1" applyFont="1" applyFill="1" applyBorder="1" applyAlignment="1" applyProtection="1">
      <alignment horizontal="center" vertical="center" wrapText="1"/>
      <protection locked="0"/>
    </xf>
    <xf numFmtId="0" fontId="13" fillId="0" borderId="36" xfId="16" applyFont="1" applyFill="1" applyBorder="1" applyAlignment="1">
      <alignment horizontal="justify" vertical="top" wrapText="1"/>
    </xf>
    <xf numFmtId="0" fontId="13" fillId="0" borderId="47" xfId="16" applyFont="1" applyFill="1" applyBorder="1" applyAlignment="1">
      <alignment horizontal="justify" vertical="top" wrapText="1"/>
    </xf>
    <xf numFmtId="0" fontId="13" fillId="0" borderId="58" xfId="16" applyFont="1" applyFill="1" applyBorder="1" applyAlignment="1">
      <alignment horizontal="justify" vertical="top" wrapText="1"/>
    </xf>
    <xf numFmtId="0" fontId="13" fillId="0" borderId="45" xfId="16" applyFont="1" applyFill="1" applyBorder="1" applyAlignment="1">
      <alignment horizontal="justify" vertical="top" wrapText="1"/>
    </xf>
    <xf numFmtId="0" fontId="15" fillId="0" borderId="2" xfId="0" applyFont="1" applyBorder="1" applyAlignment="1" applyProtection="1">
      <alignment horizontal="center" vertical="center" wrapText="1"/>
      <protection locked="0"/>
    </xf>
    <xf numFmtId="0" fontId="13" fillId="0" borderId="1" xfId="16" applyFont="1" applyFill="1" applyBorder="1" applyAlignment="1">
      <alignment horizontal="justify" vertical="top" wrapText="1"/>
    </xf>
    <xf numFmtId="0" fontId="13" fillId="0" borderId="39" xfId="16" applyFont="1" applyFill="1" applyBorder="1" applyAlignment="1">
      <alignment horizontal="justify" vertical="top" wrapText="1"/>
    </xf>
    <xf numFmtId="0" fontId="13" fillId="0" borderId="41" xfId="16" applyFont="1" applyFill="1" applyBorder="1" applyAlignment="1">
      <alignment horizontal="justify" vertical="top" wrapText="1"/>
    </xf>
    <xf numFmtId="0" fontId="13" fillId="0" borderId="34" xfId="16" applyFont="1" applyFill="1" applyBorder="1" applyAlignment="1">
      <alignment horizontal="justify" vertical="top"/>
    </xf>
    <xf numFmtId="0" fontId="13" fillId="0" borderId="41" xfId="16" applyFont="1" applyFill="1" applyBorder="1" applyAlignment="1">
      <alignment horizontal="left" vertical="top"/>
    </xf>
    <xf numFmtId="10" fontId="16" fillId="0" borderId="50" xfId="0" applyNumberFormat="1" applyFont="1" applyFill="1" applyBorder="1" applyAlignment="1" applyProtection="1">
      <alignment horizontal="center" vertical="center" wrapText="1"/>
      <protection locked="0"/>
    </xf>
    <xf numFmtId="0" fontId="42" fillId="0" borderId="29" xfId="16" applyFont="1" applyFill="1" applyBorder="1" applyAlignment="1">
      <alignment horizontal="center" vertical="center" wrapText="1"/>
    </xf>
    <xf numFmtId="10" fontId="13" fillId="0" borderId="39" xfId="0" applyNumberFormat="1" applyFont="1" applyFill="1" applyBorder="1" applyAlignment="1" applyProtection="1">
      <alignment horizontal="left" vertical="top" wrapText="1"/>
      <protection locked="0"/>
    </xf>
    <xf numFmtId="10" fontId="13" fillId="0" borderId="40" xfId="0" applyNumberFormat="1" applyFont="1" applyFill="1" applyBorder="1" applyAlignment="1" applyProtection="1">
      <alignment horizontal="left" vertical="top" wrapText="1"/>
      <protection locked="0"/>
    </xf>
    <xf numFmtId="0" fontId="13" fillId="0" borderId="40" xfId="16" applyFont="1" applyFill="1" applyBorder="1" applyAlignment="1">
      <alignment horizontal="left" vertical="top" wrapText="1"/>
    </xf>
    <xf numFmtId="0" fontId="2" fillId="5" borderId="15" xfId="16" applyFont="1" applyFill="1" applyBorder="1" applyAlignment="1">
      <alignment horizontal="center" vertical="center" wrapText="1"/>
    </xf>
    <xf numFmtId="0" fontId="2" fillId="5" borderId="43" xfId="16" applyFont="1" applyFill="1" applyBorder="1" applyAlignment="1">
      <alignment horizontal="center" vertical="center" wrapText="1"/>
    </xf>
    <xf numFmtId="0" fontId="13" fillId="0" borderId="21" xfId="16" applyFont="1" applyFill="1" applyBorder="1" applyAlignment="1">
      <alignment horizontal="justify" vertical="top" wrapText="1"/>
    </xf>
    <xf numFmtId="0" fontId="13" fillId="0" borderId="13" xfId="16" applyFont="1" applyFill="1" applyBorder="1" applyAlignment="1">
      <alignment horizontal="center" vertical="center" wrapText="1"/>
    </xf>
    <xf numFmtId="0" fontId="13" fillId="0" borderId="14" xfId="16" applyFont="1" applyFill="1" applyBorder="1" applyAlignment="1">
      <alignment horizontal="center" vertical="center" wrapText="1"/>
    </xf>
    <xf numFmtId="0" fontId="13" fillId="0" borderId="15" xfId="16" applyFont="1" applyFill="1" applyBorder="1" applyAlignment="1">
      <alignment horizontal="center" vertical="center" wrapText="1"/>
    </xf>
    <xf numFmtId="0" fontId="13" fillId="3" borderId="23" xfId="16" applyFont="1" applyFill="1" applyBorder="1" applyAlignment="1">
      <alignment horizontal="center" vertical="center" wrapText="1"/>
    </xf>
    <xf numFmtId="0" fontId="13" fillId="3" borderId="24" xfId="16" applyFont="1" applyFill="1" applyBorder="1" applyAlignment="1">
      <alignment horizontal="center" vertical="center" wrapText="1"/>
    </xf>
    <xf numFmtId="0" fontId="13" fillId="3" borderId="63" xfId="16" applyFont="1" applyFill="1" applyBorder="1" applyAlignment="1">
      <alignment horizontal="center" vertical="center" wrapText="1"/>
    </xf>
    <xf numFmtId="0" fontId="13" fillId="3" borderId="65" xfId="16" applyFont="1" applyFill="1" applyBorder="1" applyAlignment="1">
      <alignment horizontal="center" vertical="center" wrapText="1"/>
    </xf>
    <xf numFmtId="0" fontId="13" fillId="0" borderId="55" xfId="16" applyFont="1" applyFill="1" applyBorder="1" applyAlignment="1">
      <alignment horizontal="justify" vertical="top" wrapText="1"/>
    </xf>
    <xf numFmtId="0" fontId="13" fillId="0" borderId="62" xfId="16" applyFont="1" applyFill="1" applyBorder="1" applyAlignment="1">
      <alignment horizontal="justify" vertical="top" wrapText="1"/>
    </xf>
    <xf numFmtId="10" fontId="16" fillId="0" borderId="49" xfId="0" applyNumberFormat="1" applyFont="1" applyFill="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3" fillId="0" borderId="31" xfId="16" applyFont="1" applyFill="1" applyBorder="1" applyAlignment="1">
      <alignment horizontal="center" vertical="center" wrapText="1"/>
    </xf>
    <xf numFmtId="0" fontId="13" fillId="3" borderId="39" xfId="16" applyFont="1" applyFill="1" applyBorder="1" applyAlignment="1">
      <alignment horizontal="center" vertical="center" wrapText="1"/>
    </xf>
    <xf numFmtId="0" fontId="13" fillId="3" borderId="40" xfId="16" applyFont="1" applyFill="1" applyBorder="1" applyAlignment="1">
      <alignment horizontal="center" vertical="center" wrapText="1"/>
    </xf>
    <xf numFmtId="0" fontId="13" fillId="3" borderId="41" xfId="16" applyFont="1" applyFill="1" applyBorder="1" applyAlignment="1">
      <alignment horizontal="center" vertical="center" wrapText="1"/>
    </xf>
    <xf numFmtId="0" fontId="13" fillId="3" borderId="49" xfId="16" applyFont="1" applyFill="1" applyBorder="1" applyAlignment="1">
      <alignment horizontal="center" vertical="center" wrapText="1"/>
    </xf>
    <xf numFmtId="0" fontId="13" fillId="3" borderId="30" xfId="16" applyFont="1" applyFill="1" applyBorder="1" applyAlignment="1">
      <alignment horizontal="center" vertical="center" wrapText="1"/>
    </xf>
    <xf numFmtId="0" fontId="4" fillId="0" borderId="17" xfId="16" applyBorder="1"/>
    <xf numFmtId="0" fontId="4" fillId="0" borderId="3" xfId="16" applyBorder="1"/>
    <xf numFmtId="0" fontId="4" fillId="0" borderId="18" xfId="16" applyBorder="1"/>
    <xf numFmtId="0" fontId="4" fillId="0" borderId="1" xfId="16" applyBorder="1"/>
    <xf numFmtId="0" fontId="4" fillId="0" borderId="19" xfId="16" applyBorder="1"/>
    <xf numFmtId="0" fontId="4" fillId="0" borderId="4" xfId="16" applyBorder="1"/>
    <xf numFmtId="0" fontId="18" fillId="5" borderId="3"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11"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2" fillId="5" borderId="26" xfId="16" applyFont="1" applyFill="1" applyBorder="1" applyAlignment="1">
      <alignment horizontal="center" vertical="center" wrapText="1"/>
    </xf>
    <xf numFmtId="0" fontId="2" fillId="5" borderId="29"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2" fillId="5" borderId="2" xfId="16" applyFont="1" applyFill="1" applyBorder="1" applyAlignment="1">
      <alignment horizontal="center" vertical="center" wrapText="1"/>
    </xf>
    <xf numFmtId="0" fontId="2" fillId="5" borderId="42" xfId="16" applyFont="1" applyFill="1" applyBorder="1" applyAlignment="1">
      <alignment horizontal="center" vertical="center" wrapText="1"/>
    </xf>
    <xf numFmtId="0" fontId="2" fillId="5" borderId="25" xfId="16" applyFont="1" applyFill="1" applyBorder="1" applyAlignment="1">
      <alignment horizontal="center" vertical="center" wrapText="1"/>
    </xf>
    <xf numFmtId="0" fontId="15" fillId="5" borderId="16" xfId="16" applyFont="1" applyFill="1" applyBorder="1" applyAlignment="1">
      <alignment horizontal="center" vertical="center" wrapText="1"/>
    </xf>
    <xf numFmtId="0" fontId="15" fillId="5" borderId="48" xfId="16"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20" xfId="16" applyFont="1" applyFill="1" applyBorder="1" applyAlignment="1">
      <alignment horizontal="center" vertical="center" wrapText="1"/>
    </xf>
    <xf numFmtId="0" fontId="42" fillId="0" borderId="29" xfId="16" applyFont="1" applyFill="1" applyBorder="1" applyAlignment="1">
      <alignment horizontal="center" vertical="center"/>
    </xf>
    <xf numFmtId="0" fontId="13" fillId="0" borderId="49" xfId="16" applyFont="1" applyFill="1" applyBorder="1" applyAlignment="1">
      <alignment horizontal="center" vertical="center" wrapText="1"/>
    </xf>
    <xf numFmtId="0" fontId="13" fillId="0" borderId="30" xfId="16" applyFont="1" applyFill="1" applyBorder="1" applyAlignment="1">
      <alignment horizontal="center" vertical="center" wrapText="1"/>
    </xf>
    <xf numFmtId="0" fontId="13" fillId="0" borderId="50" xfId="16" applyFont="1" applyFill="1" applyBorder="1" applyAlignment="1">
      <alignment horizontal="center" vertical="center" wrapText="1"/>
    </xf>
    <xf numFmtId="10" fontId="13" fillId="0" borderId="41" xfId="0" applyNumberFormat="1" applyFont="1" applyFill="1" applyBorder="1" applyAlignment="1" applyProtection="1">
      <alignment horizontal="left" vertical="top" wrapText="1"/>
      <protection locked="0"/>
    </xf>
    <xf numFmtId="0" fontId="4" fillId="0" borderId="0" xfId="16" applyFill="1" applyAlignment="1">
      <alignment horizontal="center" vertical="center" wrapText="1"/>
    </xf>
    <xf numFmtId="0" fontId="13" fillId="0" borderId="39" xfId="16" applyFont="1" applyFill="1" applyBorder="1" applyAlignment="1">
      <alignment vertical="top" wrapText="1"/>
    </xf>
    <xf numFmtId="0" fontId="13" fillId="0" borderId="41" xfId="16" applyFont="1" applyFill="1" applyBorder="1" applyAlignment="1">
      <alignment vertical="top" wrapText="1"/>
    </xf>
    <xf numFmtId="0" fontId="13" fillId="3" borderId="64" xfId="16" applyFont="1" applyFill="1" applyBorder="1" applyAlignment="1">
      <alignment horizontal="center" vertical="center" wrapText="1"/>
    </xf>
    <xf numFmtId="0" fontId="13" fillId="3" borderId="44" xfId="16" applyFont="1" applyFill="1" applyBorder="1" applyAlignment="1">
      <alignment horizontal="center" vertical="center" wrapText="1"/>
    </xf>
    <xf numFmtId="0" fontId="4" fillId="0" borderId="17" xfId="19" applyBorder="1" applyAlignment="1">
      <alignment horizontal="center"/>
    </xf>
    <xf numFmtId="0" fontId="4" fillId="0" borderId="3" xfId="19" applyBorder="1" applyAlignment="1">
      <alignment horizontal="center"/>
    </xf>
    <xf numFmtId="0" fontId="4" fillId="0" borderId="18" xfId="19" applyBorder="1" applyAlignment="1">
      <alignment horizontal="center"/>
    </xf>
    <xf numFmtId="0" fontId="4" fillId="0" borderId="1" xfId="19" applyBorder="1" applyAlignment="1">
      <alignment horizontal="center"/>
    </xf>
    <xf numFmtId="0" fontId="35" fillId="6" borderId="3" xfId="19" applyFont="1" applyFill="1" applyBorder="1" applyAlignment="1">
      <alignment horizontal="center" vertical="center" wrapText="1"/>
    </xf>
    <xf numFmtId="0" fontId="35" fillId="6" borderId="10" xfId="19" applyFont="1" applyFill="1" applyBorder="1" applyAlignment="1">
      <alignment horizontal="center" vertical="center" wrapText="1"/>
    </xf>
    <xf numFmtId="0" fontId="35" fillId="6" borderId="1" xfId="19" applyFont="1" applyFill="1" applyBorder="1" applyAlignment="1">
      <alignment horizontal="center" vertical="center" wrapText="1"/>
    </xf>
    <xf numFmtId="0" fontId="35" fillId="6" borderId="11" xfId="19" applyFont="1" applyFill="1" applyBorder="1" applyAlignment="1">
      <alignment horizontal="center" vertical="center" wrapText="1"/>
    </xf>
    <xf numFmtId="0" fontId="27" fillId="6" borderId="1" xfId="19" applyFont="1" applyFill="1" applyBorder="1" applyAlignment="1">
      <alignment horizontal="center" vertical="center" wrapText="1"/>
    </xf>
    <xf numFmtId="0" fontId="27" fillId="6" borderId="11" xfId="19" applyFont="1" applyFill="1" applyBorder="1" applyAlignment="1">
      <alignment horizontal="center" vertical="center" wrapText="1"/>
    </xf>
    <xf numFmtId="0" fontId="15" fillId="6" borderId="1" xfId="19" applyFont="1" applyFill="1" applyBorder="1" applyAlignment="1">
      <alignment horizontal="center" vertical="center" wrapText="1"/>
    </xf>
    <xf numFmtId="0" fontId="15" fillId="6" borderId="11" xfId="19" applyFont="1" applyFill="1" applyBorder="1" applyAlignment="1">
      <alignment horizontal="center" vertical="center" wrapText="1"/>
    </xf>
    <xf numFmtId="0" fontId="36" fillId="0" borderId="17" xfId="19" applyFont="1" applyFill="1" applyBorder="1" applyAlignment="1">
      <alignment horizontal="center" vertical="center" wrapText="1"/>
    </xf>
    <xf numFmtId="0" fontId="36" fillId="0" borderId="18" xfId="19" applyFont="1" applyFill="1" applyBorder="1" applyAlignment="1">
      <alignment horizontal="center" vertical="center" wrapText="1"/>
    </xf>
    <xf numFmtId="0" fontId="36" fillId="0" borderId="19" xfId="19" applyFont="1" applyFill="1" applyBorder="1" applyAlignment="1">
      <alignment horizontal="center" vertical="center" wrapText="1"/>
    </xf>
    <xf numFmtId="0" fontId="36" fillId="0" borderId="3" xfId="19" applyFont="1" applyFill="1" applyBorder="1" applyAlignment="1">
      <alignment horizontal="center" vertical="center" wrapText="1"/>
    </xf>
    <xf numFmtId="0" fontId="36" fillId="0" borderId="1" xfId="19" applyFont="1" applyFill="1" applyBorder="1" applyAlignment="1">
      <alignment horizontal="center" vertical="center" wrapText="1"/>
    </xf>
    <xf numFmtId="0" fontId="36" fillId="0" borderId="4" xfId="19" applyFont="1" applyFill="1" applyBorder="1" applyAlignment="1">
      <alignment horizontal="center" vertical="center" wrapText="1"/>
    </xf>
    <xf numFmtId="0" fontId="36" fillId="0" borderId="10" xfId="19" applyFont="1" applyFill="1" applyBorder="1" applyAlignment="1">
      <alignment horizontal="center" vertical="center" wrapText="1"/>
    </xf>
    <xf numFmtId="0" fontId="36" fillId="0" borderId="11" xfId="19" applyFont="1" applyFill="1" applyBorder="1" applyAlignment="1">
      <alignment horizontal="center" vertical="center" wrapText="1"/>
    </xf>
    <xf numFmtId="0" fontId="36" fillId="0" borderId="12" xfId="19"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4" xfId="0" applyFont="1" applyFill="1" applyBorder="1" applyAlignment="1">
      <alignment horizontal="center" vertical="center" wrapText="1"/>
    </xf>
    <xf numFmtId="1" fontId="24" fillId="3" borderId="5" xfId="0" applyNumberFormat="1" applyFont="1" applyFill="1" applyBorder="1" applyAlignment="1">
      <alignment horizontal="center" vertical="center" wrapText="1"/>
    </xf>
    <xf numFmtId="1" fontId="24" fillId="3" borderId="1" xfId="0" applyNumberFormat="1" applyFont="1" applyFill="1" applyBorder="1" applyAlignment="1">
      <alignment horizontal="center" vertical="center" wrapText="1"/>
    </xf>
    <xf numFmtId="1" fontId="24" fillId="3" borderId="4" xfId="0" applyNumberFormat="1" applyFont="1" applyFill="1" applyBorder="1" applyAlignment="1">
      <alignment horizontal="center" vertical="center" wrapText="1"/>
    </xf>
    <xf numFmtId="0" fontId="15" fillId="6" borderId="18" xfId="19" applyFont="1" applyFill="1" applyBorder="1" applyAlignment="1">
      <alignment horizontal="center" vertical="center" wrapText="1"/>
    </xf>
    <xf numFmtId="0" fontId="15" fillId="6" borderId="21" xfId="19" applyFont="1" applyFill="1" applyBorder="1" applyAlignment="1">
      <alignment horizontal="center" vertical="center" wrapText="1"/>
    </xf>
    <xf numFmtId="0" fontId="15" fillId="6" borderId="2" xfId="19" applyFont="1" applyFill="1" applyBorder="1" applyAlignment="1">
      <alignment horizontal="center" vertical="center" wrapText="1"/>
    </xf>
    <xf numFmtId="0" fontId="15" fillId="6" borderId="4" xfId="19" applyFont="1" applyFill="1" applyBorder="1" applyAlignment="1">
      <alignment horizontal="center" vertical="center" wrapText="1"/>
    </xf>
    <xf numFmtId="0" fontId="13" fillId="0" borderId="17" xfId="19" applyFont="1" applyFill="1" applyBorder="1" applyAlignment="1">
      <alignment horizontal="center" vertical="center" wrapText="1"/>
    </xf>
    <xf numFmtId="0" fontId="13" fillId="0" borderId="18" xfId="19" applyFont="1" applyFill="1" applyBorder="1" applyAlignment="1">
      <alignment horizontal="center" vertical="center" wrapText="1"/>
    </xf>
    <xf numFmtId="0" fontId="13" fillId="0" borderId="19" xfId="19" applyFont="1" applyFill="1" applyBorder="1" applyAlignment="1">
      <alignment horizontal="center" vertical="center" wrapText="1"/>
    </xf>
    <xf numFmtId="1" fontId="24" fillId="3" borderId="3" xfId="0" applyNumberFormat="1"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12" fillId="3" borderId="0" xfId="19" applyFont="1" applyFill="1" applyAlignment="1">
      <alignment horizontal="right"/>
    </xf>
    <xf numFmtId="1" fontId="24" fillId="3" borderId="2" xfId="0" applyNumberFormat="1" applyFont="1" applyFill="1" applyBorder="1" applyAlignment="1">
      <alignment horizontal="center" vertical="center" wrapText="1"/>
    </xf>
    <xf numFmtId="0" fontId="15" fillId="6" borderId="29" xfId="19" applyFont="1" applyFill="1" applyBorder="1" applyAlignment="1">
      <alignment horizontal="center" vertical="center" wrapText="1"/>
    </xf>
    <xf numFmtId="0" fontId="15" fillId="6" borderId="0" xfId="19" applyFont="1" applyFill="1" applyBorder="1" applyAlignment="1">
      <alignment horizontal="center" vertical="center" wrapText="1"/>
    </xf>
    <xf numFmtId="0" fontId="15" fillId="6" borderId="31" xfId="19" applyFont="1" applyFill="1" applyBorder="1" applyAlignment="1">
      <alignment horizontal="center" vertical="center" wrapText="1"/>
    </xf>
    <xf numFmtId="0" fontId="15" fillId="6" borderId="32" xfId="19" applyFont="1" applyFill="1" applyBorder="1" applyAlignment="1">
      <alignment horizontal="center" vertical="center" wrapText="1"/>
    </xf>
    <xf numFmtId="0" fontId="2" fillId="6" borderId="32" xfId="19" applyFont="1" applyFill="1" applyBorder="1" applyAlignment="1">
      <alignment horizontal="right"/>
    </xf>
    <xf numFmtId="0" fontId="2" fillId="6" borderId="50" xfId="19" applyFont="1" applyFill="1" applyBorder="1" applyAlignment="1">
      <alignment horizontal="right"/>
    </xf>
    <xf numFmtId="0" fontId="11" fillId="3" borderId="0" xfId="19" applyFont="1" applyFill="1" applyBorder="1" applyAlignment="1">
      <alignment horizontal="center" vertical="center"/>
    </xf>
  </cellXfs>
  <cellStyles count="30">
    <cellStyle name="Coma 2" xfId="1" xr:uid="{00000000-0005-0000-0000-000000000000}"/>
    <cellStyle name="Coma 2 2" xfId="2" xr:uid="{00000000-0005-0000-0000-000001000000}"/>
    <cellStyle name="Millares" xfId="3" builtinId="3"/>
    <cellStyle name="Millares 2" xfId="4" xr:uid="{00000000-0005-0000-0000-000003000000}"/>
    <cellStyle name="Millares 2 2" xfId="5" xr:uid="{00000000-0005-0000-0000-000004000000}"/>
    <cellStyle name="Millares 3" xfId="6" xr:uid="{00000000-0005-0000-0000-000005000000}"/>
    <cellStyle name="Millares 3 2" xfId="7" xr:uid="{00000000-0005-0000-0000-000006000000}"/>
    <cellStyle name="Millares 4" xfId="8" xr:uid="{00000000-0005-0000-0000-000007000000}"/>
    <cellStyle name="Millares 5" xfId="25" xr:uid="{00000000-0005-0000-0000-000008000000}"/>
    <cellStyle name="Moneda" xfId="9" builtinId="4"/>
    <cellStyle name="Moneda 2" xfId="10" xr:uid="{00000000-0005-0000-0000-00000A000000}"/>
    <cellStyle name="Moneda 2 2" xfId="11" xr:uid="{00000000-0005-0000-0000-00000B000000}"/>
    <cellStyle name="Moneda 2 2 2" xfId="12" xr:uid="{00000000-0005-0000-0000-00000C000000}"/>
    <cellStyle name="Moneda 2 3" xfId="13" xr:uid="{00000000-0005-0000-0000-00000D000000}"/>
    <cellStyle name="Moneda 3" xfId="14" xr:uid="{00000000-0005-0000-0000-00000E000000}"/>
    <cellStyle name="Moneda 3 2" xfId="26" xr:uid="{00000000-0005-0000-0000-00000F000000}"/>
    <cellStyle name="Moneda 4" xfId="15" xr:uid="{00000000-0005-0000-0000-000010000000}"/>
    <cellStyle name="Moneda 5" xfId="27" xr:uid="{00000000-0005-0000-0000-000011000000}"/>
    <cellStyle name="Normal" xfId="0" builtinId="0"/>
    <cellStyle name="Normal 2" xfId="16" xr:uid="{00000000-0005-0000-0000-000013000000}"/>
    <cellStyle name="Normal 2 10" xfId="17" xr:uid="{00000000-0005-0000-0000-000014000000}"/>
    <cellStyle name="Normal 3" xfId="18" xr:uid="{00000000-0005-0000-0000-000015000000}"/>
    <cellStyle name="Normal 3 2" xfId="19" xr:uid="{00000000-0005-0000-0000-000016000000}"/>
    <cellStyle name="Normal 4 2" xfId="20" xr:uid="{00000000-0005-0000-0000-000017000000}"/>
    <cellStyle name="Normal_573_2009_ Actualizado 22_12_2009" xfId="29" xr:uid="{00000000-0005-0000-0000-000018000000}"/>
    <cellStyle name="Porcentaje" xfId="21" builtinId="5"/>
    <cellStyle name="Porcentaje 2" xfId="24" xr:uid="{00000000-0005-0000-0000-00001A000000}"/>
    <cellStyle name="Porcentaje 3" xfId="28" xr:uid="{00000000-0005-0000-0000-00001B000000}"/>
    <cellStyle name="Porcentual 2" xfId="22" xr:uid="{00000000-0005-0000-0000-00001C000000}"/>
    <cellStyle name="Porcentual 2 2" xfId="23" xr:uid="{00000000-0005-0000-0000-00001D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790575</xdr:colOff>
      <xdr:row>1</xdr:row>
      <xdr:rowOff>333375</xdr:rowOff>
    </xdr:from>
    <xdr:to>
      <xdr:col>4</xdr:col>
      <xdr:colOff>1720850</xdr:colOff>
      <xdr:row>4</xdr:row>
      <xdr:rowOff>69850</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77950" y="603250"/>
          <a:ext cx="2914650" cy="942975"/>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166686</xdr:colOff>
      <xdr:row>0</xdr:row>
      <xdr:rowOff>276225</xdr:rowOff>
    </xdr:from>
    <xdr:to>
      <xdr:col>3</xdr:col>
      <xdr:colOff>226217</xdr:colOff>
      <xdr:row>3</xdr:row>
      <xdr:rowOff>23813</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6686" y="276225"/>
          <a:ext cx="809625" cy="85486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188118</xdr:colOff>
      <xdr:row>0</xdr:row>
      <xdr:rowOff>333375</xdr:rowOff>
    </xdr:from>
    <xdr:to>
      <xdr:col>1</xdr:col>
      <xdr:colOff>371619</xdr:colOff>
      <xdr:row>3</xdr:row>
      <xdr:rowOff>47625</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8118" y="333375"/>
          <a:ext cx="778814" cy="869156"/>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571500</xdr:colOff>
      <xdr:row>0</xdr:row>
      <xdr:rowOff>85725</xdr:rowOff>
    </xdr:from>
    <xdr:to>
      <xdr:col>2</xdr:col>
      <xdr:colOff>885825</xdr:colOff>
      <xdr:row>3</xdr:row>
      <xdr:rowOff>95250</xdr:rowOff>
    </xdr:to>
    <xdr:pic>
      <xdr:nvPicPr>
        <xdr:cNvPr id="2" name="Imagen 1">
          <a:extLst>
            <a:ext uri="{FF2B5EF4-FFF2-40B4-BE49-F238E27FC236}">
              <a16:creationId xmlns:a16="http://schemas.microsoft.com/office/drawing/2014/main" id="{4D01819C-CDB9-4966-A80F-A4593D5E4AEC}"/>
            </a:ext>
          </a:extLst>
        </xdr:cNvPr>
        <xdr:cNvPicPr>
          <a:picLocks noChangeAspect="1"/>
        </xdr:cNvPicPr>
      </xdr:nvPicPr>
      <xdr:blipFill>
        <a:blip xmlns:r="http://schemas.openxmlformats.org/officeDocument/2006/relationships" r:embed="rId1"/>
        <a:stretch>
          <a:fillRect/>
        </a:stretch>
      </xdr:blipFill>
      <xdr:spPr>
        <a:xfrm>
          <a:off x="571500" y="85725"/>
          <a:ext cx="2619375" cy="695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ulied.penaranda/Downloads/10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ACTIVIDADES "/>
      <sheetName val="INVERSIÓN"/>
      <sheetName val="TERRITORIALIZACIÓN "/>
    </sheetNames>
    <sheetDataSet>
      <sheetData sheetId="0"/>
      <sheetData sheetId="1"/>
      <sheetData sheetId="2">
        <row r="9">
          <cell r="AM9">
            <v>0.6</v>
          </cell>
        </row>
        <row r="10">
          <cell r="AM10">
            <v>19975500</v>
          </cell>
        </row>
        <row r="12">
          <cell r="AM12">
            <v>185346927</v>
          </cell>
        </row>
        <row r="16">
          <cell r="AM16">
            <v>26000000</v>
          </cell>
        </row>
        <row r="18">
          <cell r="AM18">
            <v>0</v>
          </cell>
        </row>
        <row r="21">
          <cell r="AM21">
            <v>13.5</v>
          </cell>
        </row>
        <row r="22">
          <cell r="AM22">
            <v>0</v>
          </cell>
        </row>
        <row r="24">
          <cell r="AM24">
            <v>29993570</v>
          </cell>
        </row>
        <row r="27">
          <cell r="AM27">
            <v>6</v>
          </cell>
        </row>
        <row r="28">
          <cell r="AM28">
            <v>180536385</v>
          </cell>
        </row>
        <row r="30">
          <cell r="AM30">
            <v>365963591</v>
          </cell>
        </row>
        <row r="33">
          <cell r="AM33">
            <v>0.87749999999999995</v>
          </cell>
        </row>
        <row r="34">
          <cell r="AM34">
            <v>500528500</v>
          </cell>
        </row>
        <row r="36">
          <cell r="AM36">
            <v>2885500</v>
          </cell>
        </row>
        <row r="39">
          <cell r="AM39">
            <v>0.82</v>
          </cell>
        </row>
        <row r="40">
          <cell r="AM40">
            <v>522823500</v>
          </cell>
        </row>
        <row r="42">
          <cell r="AM42">
            <v>25702333</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5"/>
  <sheetViews>
    <sheetView view="pageBreakPreview" topLeftCell="P8" zoomScale="80" zoomScaleNormal="60" zoomScaleSheetLayoutView="80" workbookViewId="0">
      <selection activeCell="AM11" sqref="AM11:AP11"/>
    </sheetView>
  </sheetViews>
  <sheetFormatPr baseColWidth="10" defaultRowHeight="15" x14ac:dyDescent="0.25"/>
  <cols>
    <col min="1" max="1" width="5.85546875" style="1" customWidth="1"/>
    <col min="2" max="2" width="7.85546875" style="1" customWidth="1"/>
    <col min="3" max="3" width="12.7109375" style="1" customWidth="1"/>
    <col min="4" max="4" width="5.5703125" style="1" customWidth="1"/>
    <col min="5" max="5" width="11.28515625" style="1" customWidth="1"/>
    <col min="6" max="6" width="7.5703125" style="1" customWidth="1"/>
    <col min="7" max="7" width="10.7109375" style="1" customWidth="1"/>
    <col min="8" max="8" width="8.85546875" style="1" customWidth="1"/>
    <col min="9" max="9" width="10.42578125" style="1" customWidth="1"/>
    <col min="10" max="10" width="13.5703125" style="22" customWidth="1"/>
    <col min="11" max="11" width="10" style="30" customWidth="1"/>
    <col min="12" max="12" width="6.5703125" style="29" customWidth="1"/>
    <col min="13" max="13" width="9.140625" style="22" customWidth="1"/>
    <col min="14" max="14" width="7.5703125" style="30" customWidth="1"/>
    <col min="15" max="15" width="13.28515625" style="30" customWidth="1"/>
    <col min="16" max="16" width="9.85546875" style="29" customWidth="1"/>
    <col min="17" max="17" width="11.28515625" style="29" customWidth="1"/>
    <col min="18" max="18" width="11" style="29" customWidth="1"/>
    <col min="19" max="19" width="9.5703125" style="29" customWidth="1"/>
    <col min="20" max="20" width="8.85546875" style="30" customWidth="1"/>
    <col min="21" max="21" width="11" style="30" customWidth="1"/>
    <col min="22" max="22" width="7.5703125" style="29" customWidth="1"/>
    <col min="23" max="23" width="7" style="29" customWidth="1"/>
    <col min="24" max="24" width="8" style="29" customWidth="1"/>
    <col min="25" max="25" width="9.85546875" style="29" hidden="1" customWidth="1"/>
    <col min="26" max="26" width="12.7109375" style="30" hidden="1" customWidth="1"/>
    <col min="27" max="27" width="24.85546875" style="30" hidden="1" customWidth="1"/>
    <col min="28" max="28" width="7.7109375" style="29" customWidth="1"/>
    <col min="29" max="31" width="19.85546875" style="29" hidden="1" customWidth="1"/>
    <col min="32" max="32" width="15.140625" style="30" hidden="1" customWidth="1"/>
    <col min="33" max="33" width="25.5703125" style="30" hidden="1" customWidth="1"/>
    <col min="34" max="34" width="8.7109375" style="30" customWidth="1"/>
    <col min="35" max="37" width="19.85546875" style="30" hidden="1" customWidth="1"/>
    <col min="38" max="38" width="15.28515625" style="30" hidden="1" customWidth="1"/>
    <col min="39" max="39" width="8.85546875" style="1" customWidth="1"/>
    <col min="40" max="40" width="7.5703125" style="1" customWidth="1"/>
    <col min="41" max="41" width="8.42578125" style="1" customWidth="1"/>
    <col min="42" max="42" width="14.28515625" style="1" hidden="1" customWidth="1"/>
    <col min="43" max="43" width="10.28515625" style="1" customWidth="1"/>
    <col min="44" max="44" width="10.85546875" style="1" customWidth="1"/>
    <col min="45" max="45" width="61.7109375" style="1" customWidth="1"/>
    <col min="46" max="46" width="23.140625" style="1" customWidth="1"/>
    <col min="47" max="47" width="22.7109375" style="1" customWidth="1"/>
    <col min="48" max="48" width="19.42578125" style="1" customWidth="1"/>
    <col min="49" max="49" width="18" style="1" customWidth="1"/>
    <col min="50" max="50" width="11.42578125" style="1"/>
    <col min="51" max="51" width="56.5703125" style="1" customWidth="1"/>
    <col min="52" max="16384" width="11.42578125" style="1"/>
  </cols>
  <sheetData>
    <row r="1" spans="1:49" ht="21" customHeight="1" thickBot="1" x14ac:dyDescent="0.3">
      <c r="A1" s="4"/>
      <c r="B1" s="4"/>
      <c r="C1" s="4"/>
      <c r="D1" s="4"/>
      <c r="E1" s="4"/>
      <c r="F1" s="4"/>
      <c r="G1" s="4"/>
      <c r="H1" s="4"/>
      <c r="I1" s="4"/>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4"/>
      <c r="AN1" s="4"/>
      <c r="AO1" s="4"/>
      <c r="AP1" s="4"/>
      <c r="AQ1" s="4"/>
      <c r="AR1" s="4"/>
      <c r="AS1" s="4"/>
      <c r="AT1" s="4"/>
      <c r="AU1" s="4"/>
      <c r="AV1" s="4"/>
      <c r="AW1" s="4"/>
    </row>
    <row r="2" spans="1:49" ht="38.25" customHeight="1" x14ac:dyDescent="0.25">
      <c r="A2" s="318"/>
      <c r="B2" s="319"/>
      <c r="C2" s="319"/>
      <c r="D2" s="319"/>
      <c r="E2" s="319"/>
      <c r="F2" s="319"/>
      <c r="G2" s="320"/>
      <c r="H2" s="326" t="s">
        <v>0</v>
      </c>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7"/>
    </row>
    <row r="3" spans="1:49" ht="28.5" customHeight="1" x14ac:dyDescent="0.25">
      <c r="A3" s="321"/>
      <c r="B3" s="322"/>
      <c r="C3" s="322"/>
      <c r="D3" s="322"/>
      <c r="E3" s="322"/>
      <c r="F3" s="322"/>
      <c r="G3" s="323"/>
      <c r="H3" s="302" t="s">
        <v>84</v>
      </c>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3"/>
    </row>
    <row r="4" spans="1:49" ht="27.75" customHeight="1" x14ac:dyDescent="0.25">
      <c r="A4" s="321"/>
      <c r="B4" s="322"/>
      <c r="C4" s="322"/>
      <c r="D4" s="322"/>
      <c r="E4" s="322"/>
      <c r="F4" s="322"/>
      <c r="G4" s="323"/>
      <c r="H4" s="302" t="s">
        <v>1</v>
      </c>
      <c r="I4" s="302"/>
      <c r="J4" s="302"/>
      <c r="K4" s="302"/>
      <c r="L4" s="302"/>
      <c r="M4" s="302"/>
      <c r="N4" s="302"/>
      <c r="O4" s="302"/>
      <c r="P4" s="302"/>
      <c r="Q4" s="302"/>
      <c r="R4" s="302"/>
      <c r="S4" s="302" t="s">
        <v>85</v>
      </c>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3"/>
    </row>
    <row r="5" spans="1:49" ht="26.25" customHeight="1" x14ac:dyDescent="0.25">
      <c r="A5" s="321"/>
      <c r="B5" s="322"/>
      <c r="C5" s="322"/>
      <c r="D5" s="322"/>
      <c r="E5" s="322"/>
      <c r="F5" s="322"/>
      <c r="G5" s="323"/>
      <c r="H5" s="302" t="s">
        <v>3</v>
      </c>
      <c r="I5" s="302"/>
      <c r="J5" s="302"/>
      <c r="K5" s="302"/>
      <c r="L5" s="302"/>
      <c r="M5" s="302"/>
      <c r="N5" s="302"/>
      <c r="O5" s="302"/>
      <c r="P5" s="302"/>
      <c r="Q5" s="302"/>
      <c r="R5" s="302"/>
      <c r="S5" s="302" t="s">
        <v>86</v>
      </c>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3"/>
    </row>
    <row r="6" spans="1:49" ht="15.75" x14ac:dyDescent="0.25">
      <c r="A6" s="40"/>
      <c r="B6" s="41"/>
      <c r="C6" s="41"/>
      <c r="D6" s="41"/>
      <c r="E6" s="41"/>
      <c r="F6" s="41"/>
      <c r="G6" s="41"/>
      <c r="H6" s="41"/>
      <c r="I6" s="41"/>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1"/>
      <c r="AN6" s="41"/>
      <c r="AO6" s="41"/>
      <c r="AP6" s="41"/>
      <c r="AQ6" s="41"/>
      <c r="AR6" s="41"/>
      <c r="AS6" s="41"/>
      <c r="AT6" s="41"/>
      <c r="AU6" s="41"/>
      <c r="AV6" s="41"/>
      <c r="AW6" s="43"/>
    </row>
    <row r="7" spans="1:49" ht="30" customHeight="1" x14ac:dyDescent="0.25">
      <c r="A7" s="331" t="s">
        <v>4</v>
      </c>
      <c r="B7" s="332"/>
      <c r="C7" s="302"/>
      <c r="D7" s="302"/>
      <c r="E7" s="302"/>
      <c r="F7" s="302"/>
      <c r="G7" s="302"/>
      <c r="H7" s="302"/>
      <c r="I7" s="302"/>
      <c r="J7" s="302"/>
      <c r="K7" s="302"/>
      <c r="L7" s="302"/>
      <c r="M7" s="302"/>
      <c r="N7" s="302"/>
      <c r="O7" s="302"/>
      <c r="P7" s="302"/>
      <c r="Q7" s="302"/>
      <c r="R7" s="302"/>
      <c r="S7" s="336" t="s">
        <v>106</v>
      </c>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37"/>
      <c r="AW7" s="338"/>
    </row>
    <row r="8" spans="1:49" ht="30" customHeight="1" thickBot="1" x14ac:dyDescent="0.3">
      <c r="A8" s="333" t="s">
        <v>2</v>
      </c>
      <c r="B8" s="334"/>
      <c r="C8" s="335"/>
      <c r="D8" s="335" t="s">
        <v>2</v>
      </c>
      <c r="E8" s="335"/>
      <c r="F8" s="335"/>
      <c r="G8" s="335"/>
      <c r="H8" s="335"/>
      <c r="I8" s="335"/>
      <c r="J8" s="335"/>
      <c r="K8" s="335"/>
      <c r="L8" s="335"/>
      <c r="M8" s="335"/>
      <c r="N8" s="335"/>
      <c r="O8" s="335"/>
      <c r="P8" s="335"/>
      <c r="Q8" s="335"/>
      <c r="R8" s="335"/>
      <c r="S8" s="328" t="s">
        <v>107</v>
      </c>
      <c r="T8" s="329"/>
      <c r="U8" s="329"/>
      <c r="V8" s="329"/>
      <c r="W8" s="329"/>
      <c r="X8" s="329"/>
      <c r="Y8" s="329"/>
      <c r="Z8" s="329"/>
      <c r="AA8" s="329"/>
      <c r="AB8" s="329"/>
      <c r="AC8" s="329"/>
      <c r="AD8" s="329"/>
      <c r="AE8" s="329"/>
      <c r="AF8" s="329"/>
      <c r="AG8" s="329"/>
      <c r="AH8" s="329"/>
      <c r="AI8" s="329"/>
      <c r="AJ8" s="329"/>
      <c r="AK8" s="329"/>
      <c r="AL8" s="329"/>
      <c r="AM8" s="329"/>
      <c r="AN8" s="329"/>
      <c r="AO8" s="329"/>
      <c r="AP8" s="329"/>
      <c r="AQ8" s="329"/>
      <c r="AR8" s="329"/>
      <c r="AS8" s="329"/>
      <c r="AT8" s="329"/>
      <c r="AU8" s="329"/>
      <c r="AV8" s="329"/>
      <c r="AW8" s="330"/>
    </row>
    <row r="9" spans="1:49" ht="36" customHeight="1" thickBot="1" x14ac:dyDescent="0.3">
      <c r="A9" s="37"/>
      <c r="B9" s="38"/>
      <c r="C9" s="38"/>
      <c r="D9" s="38"/>
      <c r="E9" s="38"/>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41"/>
      <c r="AN9" s="41"/>
      <c r="AO9" s="41"/>
      <c r="AP9" s="41"/>
      <c r="AQ9" s="41"/>
      <c r="AR9" s="41"/>
      <c r="AS9" s="41"/>
      <c r="AT9" s="41"/>
      <c r="AU9" s="41"/>
      <c r="AV9" s="41"/>
      <c r="AW9" s="43"/>
    </row>
    <row r="10" spans="1:49" s="2" customFormat="1" ht="70.5" customHeight="1" x14ac:dyDescent="0.25">
      <c r="A10" s="324" t="s">
        <v>62</v>
      </c>
      <c r="B10" s="325"/>
      <c r="C10" s="310"/>
      <c r="D10" s="310" t="s">
        <v>65</v>
      </c>
      <c r="E10" s="310"/>
      <c r="F10" s="310" t="s">
        <v>67</v>
      </c>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t="s">
        <v>75</v>
      </c>
      <c r="AR10" s="310" t="s">
        <v>76</v>
      </c>
      <c r="AS10" s="304" t="s">
        <v>77</v>
      </c>
      <c r="AT10" s="304" t="s">
        <v>78</v>
      </c>
      <c r="AU10" s="304" t="s">
        <v>79</v>
      </c>
      <c r="AV10" s="304" t="s">
        <v>80</v>
      </c>
      <c r="AW10" s="307" t="s">
        <v>81</v>
      </c>
    </row>
    <row r="11" spans="1:49" s="3" customFormat="1" ht="45.75" customHeight="1" x14ac:dyDescent="0.2">
      <c r="A11" s="298" t="s">
        <v>160</v>
      </c>
      <c r="B11" s="298" t="s">
        <v>63</v>
      </c>
      <c r="C11" s="300" t="s">
        <v>64</v>
      </c>
      <c r="D11" s="300" t="s">
        <v>45</v>
      </c>
      <c r="E11" s="300" t="s">
        <v>66</v>
      </c>
      <c r="F11" s="300" t="s">
        <v>68</v>
      </c>
      <c r="G11" s="300" t="s">
        <v>69</v>
      </c>
      <c r="H11" s="300" t="s">
        <v>70</v>
      </c>
      <c r="I11" s="300" t="s">
        <v>71</v>
      </c>
      <c r="J11" s="300" t="s">
        <v>72</v>
      </c>
      <c r="K11" s="311" t="s">
        <v>73</v>
      </c>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3"/>
      <c r="AM11" s="339" t="s">
        <v>74</v>
      </c>
      <c r="AN11" s="339"/>
      <c r="AO11" s="339"/>
      <c r="AP11" s="339"/>
      <c r="AQ11" s="300"/>
      <c r="AR11" s="300"/>
      <c r="AS11" s="305"/>
      <c r="AT11" s="305"/>
      <c r="AU11" s="305"/>
      <c r="AV11" s="305"/>
      <c r="AW11" s="308"/>
    </row>
    <row r="12" spans="1:49" s="3" customFormat="1" ht="51" customHeight="1" x14ac:dyDescent="0.2">
      <c r="A12" s="298"/>
      <c r="B12" s="298"/>
      <c r="C12" s="300"/>
      <c r="D12" s="300"/>
      <c r="E12" s="300"/>
      <c r="F12" s="300"/>
      <c r="G12" s="300"/>
      <c r="H12" s="300"/>
      <c r="I12" s="300"/>
      <c r="J12" s="300"/>
      <c r="K12" s="311">
        <v>2016</v>
      </c>
      <c r="L12" s="312"/>
      <c r="M12" s="312"/>
      <c r="N12" s="313"/>
      <c r="O12" s="311">
        <v>2017</v>
      </c>
      <c r="P12" s="312"/>
      <c r="Q12" s="312"/>
      <c r="R12" s="312"/>
      <c r="S12" s="312"/>
      <c r="T12" s="313"/>
      <c r="U12" s="311">
        <v>2018</v>
      </c>
      <c r="V12" s="312"/>
      <c r="W12" s="312"/>
      <c r="X12" s="312"/>
      <c r="Y12" s="312"/>
      <c r="Z12" s="313"/>
      <c r="AA12" s="311">
        <v>2019</v>
      </c>
      <c r="AB12" s="312"/>
      <c r="AC12" s="312"/>
      <c r="AD12" s="312"/>
      <c r="AE12" s="312"/>
      <c r="AF12" s="313"/>
      <c r="AG12" s="311">
        <v>2020</v>
      </c>
      <c r="AH12" s="312"/>
      <c r="AI12" s="312"/>
      <c r="AJ12" s="312"/>
      <c r="AK12" s="312"/>
      <c r="AL12" s="313"/>
      <c r="AM12" s="300" t="s">
        <v>5</v>
      </c>
      <c r="AN12" s="300" t="s">
        <v>6</v>
      </c>
      <c r="AO12" s="300" t="s">
        <v>7</v>
      </c>
      <c r="AP12" s="300" t="s">
        <v>8</v>
      </c>
      <c r="AQ12" s="300"/>
      <c r="AR12" s="300"/>
      <c r="AS12" s="305"/>
      <c r="AT12" s="305"/>
      <c r="AU12" s="305"/>
      <c r="AV12" s="305"/>
      <c r="AW12" s="308"/>
    </row>
    <row r="13" spans="1:49" s="3" customFormat="1" ht="121.5" customHeight="1" thickBot="1" x14ac:dyDescent="0.25">
      <c r="A13" s="299"/>
      <c r="B13" s="299"/>
      <c r="C13" s="301"/>
      <c r="D13" s="301"/>
      <c r="E13" s="301"/>
      <c r="F13" s="301"/>
      <c r="G13" s="301"/>
      <c r="H13" s="301"/>
      <c r="I13" s="301"/>
      <c r="J13" s="301"/>
      <c r="K13" s="69" t="s">
        <v>161</v>
      </c>
      <c r="L13" s="69" t="s">
        <v>162</v>
      </c>
      <c r="M13" s="69" t="s">
        <v>163</v>
      </c>
      <c r="N13" s="47" t="s">
        <v>33</v>
      </c>
      <c r="O13" s="69" t="s">
        <v>164</v>
      </c>
      <c r="P13" s="69" t="s">
        <v>165</v>
      </c>
      <c r="Q13" s="69" t="s">
        <v>166</v>
      </c>
      <c r="R13" s="69" t="s">
        <v>162</v>
      </c>
      <c r="S13" s="69" t="s">
        <v>163</v>
      </c>
      <c r="T13" s="47" t="s">
        <v>33</v>
      </c>
      <c r="U13" s="69" t="s">
        <v>164</v>
      </c>
      <c r="V13" s="69" t="s">
        <v>165</v>
      </c>
      <c r="W13" s="69" t="s">
        <v>166</v>
      </c>
      <c r="X13" s="69" t="s">
        <v>162</v>
      </c>
      <c r="Y13" s="69" t="s">
        <v>163</v>
      </c>
      <c r="Z13" s="47" t="s">
        <v>33</v>
      </c>
      <c r="AA13" s="69" t="s">
        <v>164</v>
      </c>
      <c r="AB13" s="69" t="s">
        <v>165</v>
      </c>
      <c r="AC13" s="69" t="s">
        <v>166</v>
      </c>
      <c r="AD13" s="69" t="s">
        <v>162</v>
      </c>
      <c r="AE13" s="69" t="s">
        <v>163</v>
      </c>
      <c r="AF13" s="47" t="s">
        <v>33</v>
      </c>
      <c r="AG13" s="69" t="s">
        <v>164</v>
      </c>
      <c r="AH13" s="69" t="s">
        <v>165</v>
      </c>
      <c r="AI13" s="69" t="s">
        <v>166</v>
      </c>
      <c r="AJ13" s="69" t="s">
        <v>162</v>
      </c>
      <c r="AK13" s="69" t="s">
        <v>163</v>
      </c>
      <c r="AL13" s="48" t="s">
        <v>33</v>
      </c>
      <c r="AM13" s="301"/>
      <c r="AN13" s="301"/>
      <c r="AO13" s="301"/>
      <c r="AP13" s="301"/>
      <c r="AQ13" s="301"/>
      <c r="AR13" s="301"/>
      <c r="AS13" s="306"/>
      <c r="AT13" s="306"/>
      <c r="AU13" s="306"/>
      <c r="AV13" s="306"/>
      <c r="AW13" s="309"/>
    </row>
    <row r="14" spans="1:49" s="161" customFormat="1" ht="409.5" x14ac:dyDescent="0.2">
      <c r="A14" s="147">
        <v>43</v>
      </c>
      <c r="B14" s="147">
        <v>189</v>
      </c>
      <c r="C14" s="148" t="s">
        <v>103</v>
      </c>
      <c r="D14" s="149">
        <v>379</v>
      </c>
      <c r="E14" s="148" t="s">
        <v>104</v>
      </c>
      <c r="F14" s="150">
        <v>411</v>
      </c>
      <c r="G14" s="151" t="s">
        <v>105</v>
      </c>
      <c r="H14" s="152" t="s">
        <v>87</v>
      </c>
      <c r="I14" s="152" t="s">
        <v>89</v>
      </c>
      <c r="J14" s="153">
        <v>1</v>
      </c>
      <c r="K14" s="153">
        <v>0.1</v>
      </c>
      <c r="L14" s="154">
        <v>0.1</v>
      </c>
      <c r="M14" s="154">
        <v>0.1</v>
      </c>
      <c r="N14" s="155">
        <v>9.4E-2</v>
      </c>
      <c r="O14" s="155">
        <v>0.65</v>
      </c>
      <c r="P14" s="153">
        <v>0.65</v>
      </c>
      <c r="Q14" s="153">
        <v>0.65</v>
      </c>
      <c r="R14" s="110">
        <v>0.65</v>
      </c>
      <c r="S14" s="156">
        <v>0.65</v>
      </c>
      <c r="T14" s="156">
        <v>0.45</v>
      </c>
      <c r="U14" s="156">
        <v>0.81</v>
      </c>
      <c r="V14" s="154">
        <v>0.81</v>
      </c>
      <c r="W14" s="154">
        <v>0.69</v>
      </c>
      <c r="X14" s="154">
        <v>0.75</v>
      </c>
      <c r="Y14" s="158"/>
      <c r="Z14" s="158"/>
      <c r="AA14" s="158"/>
      <c r="AB14" s="154">
        <v>0.9</v>
      </c>
      <c r="AC14" s="157"/>
      <c r="AD14" s="157"/>
      <c r="AE14" s="158"/>
      <c r="AF14" s="158"/>
      <c r="AG14" s="158"/>
      <c r="AH14" s="154">
        <v>1</v>
      </c>
      <c r="AI14" s="157"/>
      <c r="AJ14" s="157"/>
      <c r="AK14" s="158"/>
      <c r="AL14" s="158"/>
      <c r="AM14" s="159">
        <v>0.59</v>
      </c>
      <c r="AN14" s="159">
        <v>0.6</v>
      </c>
      <c r="AO14" s="159">
        <v>0.6</v>
      </c>
      <c r="AP14" s="155"/>
      <c r="AQ14" s="160">
        <f>AO14/X14</f>
        <v>0.79999999999999993</v>
      </c>
      <c r="AR14" s="160">
        <f>AO14/J14</f>
        <v>0.6</v>
      </c>
      <c r="AS14" s="189" t="s">
        <v>258</v>
      </c>
      <c r="AT14" s="189" t="s">
        <v>254</v>
      </c>
      <c r="AU14" s="189" t="s">
        <v>250</v>
      </c>
      <c r="AV14" s="189" t="s">
        <v>259</v>
      </c>
      <c r="AW14" s="188" t="s">
        <v>174</v>
      </c>
    </row>
    <row r="15" spans="1:49" ht="90.75" customHeight="1" thickBot="1" x14ac:dyDescent="0.3">
      <c r="A15" s="34"/>
      <c r="B15" s="35"/>
      <c r="C15" s="35"/>
      <c r="D15" s="314" t="s">
        <v>167</v>
      </c>
      <c r="E15" s="315"/>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16"/>
      <c r="AS15" s="316"/>
      <c r="AT15" s="316"/>
      <c r="AU15" s="316"/>
      <c r="AV15" s="316"/>
      <c r="AW15" s="317"/>
    </row>
  </sheetData>
  <mergeCells count="43">
    <mergeCell ref="D15:AW15"/>
    <mergeCell ref="A2:G5"/>
    <mergeCell ref="A10:C10"/>
    <mergeCell ref="H2:AW2"/>
    <mergeCell ref="H3:AW3"/>
    <mergeCell ref="S8:AW8"/>
    <mergeCell ref="H4:R4"/>
    <mergeCell ref="D10:E10"/>
    <mergeCell ref="A7:R7"/>
    <mergeCell ref="A8:R8"/>
    <mergeCell ref="S7:AW7"/>
    <mergeCell ref="AU10:AU13"/>
    <mergeCell ref="S4:AW4"/>
    <mergeCell ref="H5:R5"/>
    <mergeCell ref="AM11:AP11"/>
    <mergeCell ref="K12:N12"/>
    <mergeCell ref="K11:AL11"/>
    <mergeCell ref="O12:T12"/>
    <mergeCell ref="U12:Z12"/>
    <mergeCell ref="AA12:AF12"/>
    <mergeCell ref="AG12:AL12"/>
    <mergeCell ref="S5:AW5"/>
    <mergeCell ref="J11:J13"/>
    <mergeCell ref="AV10:AV13"/>
    <mergeCell ref="AW10:AW13"/>
    <mergeCell ref="G11:G13"/>
    <mergeCell ref="H11:H13"/>
    <mergeCell ref="I11:I13"/>
    <mergeCell ref="AO12:AO13"/>
    <mergeCell ref="AP12:AP13"/>
    <mergeCell ref="AQ10:AQ13"/>
    <mergeCell ref="AR10:AR13"/>
    <mergeCell ref="AT10:AT13"/>
    <mergeCell ref="AS10:AS13"/>
    <mergeCell ref="AM12:AM13"/>
    <mergeCell ref="AN12:AN13"/>
    <mergeCell ref="F10:AP10"/>
    <mergeCell ref="A11:A13"/>
    <mergeCell ref="C11:C13"/>
    <mergeCell ref="D11:D13"/>
    <mergeCell ref="E11:E13"/>
    <mergeCell ref="F11:F13"/>
    <mergeCell ref="B11:B13"/>
  </mergeCells>
  <phoneticPr fontId="9" type="noConversion"/>
  <printOptions horizontalCentered="1" verticalCentered="1"/>
  <pageMargins left="0" right="0" top="0.15748031496062992" bottom="0.19685039370078741" header="0.31496062992125984" footer="0.31496062992125984"/>
  <pageSetup scale="5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8"/>
  <sheetViews>
    <sheetView tabSelected="1" topLeftCell="C1" zoomScale="71" zoomScaleNormal="71" zoomScaleSheetLayoutView="70" workbookViewId="0">
      <pane ySplit="6" topLeftCell="A37" activePane="bottomLeft" state="frozen"/>
      <selection activeCell="B6" sqref="B6"/>
      <selection pane="bottomLeft" activeCell="AP42" sqref="AP42"/>
    </sheetView>
  </sheetViews>
  <sheetFormatPr baseColWidth="10" defaultRowHeight="29.25" customHeight="1" x14ac:dyDescent="0.25"/>
  <cols>
    <col min="1" max="1" width="5.28515625" style="1" customWidth="1"/>
    <col min="2" max="2" width="9.140625" style="1" customWidth="1"/>
    <col min="3" max="3" width="13.42578125" style="1" customWidth="1"/>
    <col min="4" max="4" width="6.28515625" style="7" customWidth="1"/>
    <col min="5" max="5" width="14.140625" style="7" customWidth="1"/>
    <col min="6" max="6" width="11.7109375" style="7" customWidth="1"/>
    <col min="7" max="7" width="8.140625" style="27" customWidth="1"/>
    <col min="8" max="8" width="14.7109375" style="8" customWidth="1"/>
    <col min="9" max="9" width="16.5703125" style="8" hidden="1" customWidth="1"/>
    <col min="10" max="10" width="16.28515625" style="8" hidden="1" customWidth="1"/>
    <col min="11" max="11" width="14.5703125" style="8" hidden="1" customWidth="1"/>
    <col min="12" max="12" width="14.7109375" style="8" customWidth="1"/>
    <col min="13" max="13" width="15.42578125" style="8" hidden="1" customWidth="1"/>
    <col min="14" max="14" width="14.140625" style="8" hidden="1" customWidth="1"/>
    <col min="15" max="15" width="13.28515625" style="8" hidden="1" customWidth="1"/>
    <col min="16" max="16" width="16.140625" style="8" hidden="1" customWidth="1"/>
    <col min="17" max="17" width="16.85546875" style="8" hidden="1" customWidth="1"/>
    <col min="18" max="18" width="16.140625" style="8" customWidth="1"/>
    <col min="19" max="19" width="0.5703125" style="8" customWidth="1"/>
    <col min="20" max="21" width="17.28515625" style="8" customWidth="1"/>
    <col min="22" max="22" width="21.28515625" style="8" customWidth="1"/>
    <col min="23" max="23" width="13.42578125" style="8" hidden="1" customWidth="1"/>
    <col min="24" max="24" width="18.85546875" style="8" hidden="1" customWidth="1"/>
    <col min="25" max="25" width="19.7109375" style="8" hidden="1" customWidth="1"/>
    <col min="26" max="26" width="15.42578125" style="8" hidden="1" customWidth="1"/>
    <col min="27" max="27" width="18" style="8" hidden="1" customWidth="1"/>
    <col min="28" max="29" width="16.28515625" style="8" hidden="1" customWidth="1"/>
    <col min="30" max="31" width="18.28515625" style="8" hidden="1" customWidth="1"/>
    <col min="32" max="32" width="15.5703125" style="8" hidden="1" customWidth="1"/>
    <col min="33" max="34" width="16.28515625" style="8" hidden="1" customWidth="1"/>
    <col min="35" max="35" width="4" style="8" hidden="1" customWidth="1"/>
    <col min="36" max="36" width="3.28515625" style="8" hidden="1" customWidth="1"/>
    <col min="37" max="37" width="16.140625" style="1" hidden="1" customWidth="1"/>
    <col min="38" max="38" width="17" style="1" hidden="1" customWidth="1"/>
    <col min="39" max="39" width="17.42578125" style="22" bestFit="1" customWidth="1"/>
    <col min="40" max="40" width="5.7109375" style="22" hidden="1" customWidth="1"/>
    <col min="41" max="41" width="12.7109375" style="1" customWidth="1"/>
    <col min="42" max="42" width="10.42578125" style="1" customWidth="1"/>
    <col min="43" max="43" width="53.28515625" style="1" customWidth="1"/>
    <col min="44" max="44" width="13.28515625" style="1" customWidth="1"/>
    <col min="45" max="45" width="14" style="1" customWidth="1"/>
    <col min="46" max="46" width="23.140625" style="1" customWidth="1"/>
    <col min="47" max="47" width="20.28515625" style="1" customWidth="1"/>
    <col min="48" max="48" width="11.42578125" style="1"/>
    <col min="49" max="49" width="11.42578125" style="1" customWidth="1"/>
    <col min="50" max="16384" width="11.42578125" style="1"/>
  </cols>
  <sheetData>
    <row r="1" spans="1:47" ht="29.25" customHeight="1" x14ac:dyDescent="0.25">
      <c r="A1" s="389"/>
      <c r="B1" s="390"/>
      <c r="C1" s="390"/>
      <c r="D1" s="390"/>
      <c r="E1" s="390"/>
      <c r="F1" s="401" t="s">
        <v>0</v>
      </c>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Q1" s="402"/>
      <c r="AR1" s="402"/>
      <c r="AS1" s="402"/>
      <c r="AT1" s="402"/>
      <c r="AU1" s="403"/>
    </row>
    <row r="2" spans="1:47" ht="29.25" customHeight="1" x14ac:dyDescent="0.25">
      <c r="A2" s="391"/>
      <c r="B2" s="392"/>
      <c r="C2" s="392"/>
      <c r="D2" s="392"/>
      <c r="E2" s="392"/>
      <c r="F2" s="395" t="s">
        <v>83</v>
      </c>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7"/>
    </row>
    <row r="3" spans="1:47" ht="29.25" customHeight="1" x14ac:dyDescent="0.25">
      <c r="A3" s="391"/>
      <c r="B3" s="392"/>
      <c r="C3" s="392"/>
      <c r="D3" s="392"/>
      <c r="E3" s="392"/>
      <c r="F3" s="302" t="s">
        <v>1</v>
      </c>
      <c r="G3" s="302"/>
      <c r="H3" s="302"/>
      <c r="I3" s="302"/>
      <c r="J3" s="302"/>
      <c r="K3" s="302"/>
      <c r="L3" s="302"/>
      <c r="M3" s="302"/>
      <c r="N3" s="302"/>
      <c r="O3" s="302"/>
      <c r="P3" s="302"/>
      <c r="Q3" s="395" t="s">
        <v>85</v>
      </c>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7"/>
    </row>
    <row r="4" spans="1:47" ht="29.25" customHeight="1" thickBot="1" x14ac:dyDescent="0.3">
      <c r="A4" s="393"/>
      <c r="B4" s="394"/>
      <c r="C4" s="394"/>
      <c r="D4" s="394"/>
      <c r="E4" s="394"/>
      <c r="F4" s="335" t="s">
        <v>3</v>
      </c>
      <c r="G4" s="335"/>
      <c r="H4" s="335"/>
      <c r="I4" s="335"/>
      <c r="J4" s="335"/>
      <c r="K4" s="335"/>
      <c r="L4" s="335"/>
      <c r="M4" s="335"/>
      <c r="N4" s="335"/>
      <c r="O4" s="335"/>
      <c r="P4" s="335"/>
      <c r="Q4" s="398" t="s">
        <v>86</v>
      </c>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c r="AT4" s="399"/>
      <c r="AU4" s="400"/>
    </row>
    <row r="5" spans="1:47" ht="29.25" customHeight="1" thickBot="1" x14ac:dyDescent="0.3">
      <c r="AN5" s="28"/>
    </row>
    <row r="6" spans="1:47" s="36" customFormat="1" ht="65.25" customHeight="1" x14ac:dyDescent="0.25">
      <c r="A6" s="404" t="s">
        <v>34</v>
      </c>
      <c r="B6" s="310" t="s">
        <v>44</v>
      </c>
      <c r="C6" s="310"/>
      <c r="D6" s="310"/>
      <c r="E6" s="310" t="s">
        <v>48</v>
      </c>
      <c r="F6" s="310" t="s">
        <v>49</v>
      </c>
      <c r="G6" s="310" t="s">
        <v>50</v>
      </c>
      <c r="H6" s="310" t="s">
        <v>51</v>
      </c>
      <c r="I6" s="339" t="s">
        <v>52</v>
      </c>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00" t="s">
        <v>53</v>
      </c>
      <c r="AL6" s="300"/>
      <c r="AM6" s="300"/>
      <c r="AN6" s="300"/>
      <c r="AO6" s="310" t="s">
        <v>55</v>
      </c>
      <c r="AP6" s="310" t="s">
        <v>56</v>
      </c>
      <c r="AQ6" s="310" t="s">
        <v>57</v>
      </c>
      <c r="AR6" s="310" t="s">
        <v>58</v>
      </c>
      <c r="AS6" s="310" t="s">
        <v>59</v>
      </c>
      <c r="AT6" s="310" t="s">
        <v>60</v>
      </c>
      <c r="AU6" s="407" t="s">
        <v>61</v>
      </c>
    </row>
    <row r="7" spans="1:47" s="36" customFormat="1" ht="29.25" customHeight="1" x14ac:dyDescent="0.25">
      <c r="A7" s="405"/>
      <c r="B7" s="300"/>
      <c r="C7" s="300"/>
      <c r="D7" s="300"/>
      <c r="E7" s="300"/>
      <c r="F7" s="300"/>
      <c r="G7" s="300"/>
      <c r="H7" s="300"/>
      <c r="I7" s="339">
        <v>2016</v>
      </c>
      <c r="J7" s="339"/>
      <c r="K7" s="339"/>
      <c r="L7" s="339"/>
      <c r="M7" s="339">
        <v>2017</v>
      </c>
      <c r="N7" s="339"/>
      <c r="O7" s="339"/>
      <c r="P7" s="339"/>
      <c r="Q7" s="339"/>
      <c r="R7" s="339"/>
      <c r="S7" s="339">
        <v>2018</v>
      </c>
      <c r="T7" s="339"/>
      <c r="U7" s="339"/>
      <c r="V7" s="339"/>
      <c r="W7" s="339"/>
      <c r="X7" s="339"/>
      <c r="Y7" s="339">
        <v>2019</v>
      </c>
      <c r="Z7" s="339"/>
      <c r="AA7" s="339"/>
      <c r="AB7" s="339"/>
      <c r="AC7" s="339"/>
      <c r="AD7" s="339"/>
      <c r="AE7" s="182"/>
      <c r="AF7" s="339">
        <v>2020</v>
      </c>
      <c r="AG7" s="339"/>
      <c r="AH7" s="339"/>
      <c r="AI7" s="339"/>
      <c r="AJ7" s="339"/>
      <c r="AK7" s="339" t="s">
        <v>54</v>
      </c>
      <c r="AL7" s="339"/>
      <c r="AM7" s="339"/>
      <c r="AN7" s="339"/>
      <c r="AO7" s="300"/>
      <c r="AP7" s="300"/>
      <c r="AQ7" s="300"/>
      <c r="AR7" s="300"/>
      <c r="AS7" s="300"/>
      <c r="AT7" s="300"/>
      <c r="AU7" s="408"/>
    </row>
    <row r="8" spans="1:47" s="36" customFormat="1" ht="46.5" customHeight="1" thickBot="1" x14ac:dyDescent="0.3">
      <c r="A8" s="406"/>
      <c r="B8" s="48" t="s">
        <v>45</v>
      </c>
      <c r="C8" s="47" t="s">
        <v>46</v>
      </c>
      <c r="D8" s="47" t="s">
        <v>47</v>
      </c>
      <c r="E8" s="301"/>
      <c r="F8" s="301"/>
      <c r="G8" s="301"/>
      <c r="H8" s="388"/>
      <c r="I8" s="69" t="s">
        <v>168</v>
      </c>
      <c r="J8" s="69" t="s">
        <v>162</v>
      </c>
      <c r="K8" s="69" t="s">
        <v>169</v>
      </c>
      <c r="L8" s="47" t="s">
        <v>33</v>
      </c>
      <c r="M8" s="69" t="s">
        <v>164</v>
      </c>
      <c r="N8" s="69" t="s">
        <v>165</v>
      </c>
      <c r="O8" s="69" t="s">
        <v>166</v>
      </c>
      <c r="P8" s="69" t="s">
        <v>162</v>
      </c>
      <c r="Q8" s="69" t="s">
        <v>163</v>
      </c>
      <c r="R8" s="47" t="s">
        <v>33</v>
      </c>
      <c r="S8" s="69" t="s">
        <v>164</v>
      </c>
      <c r="T8" s="69" t="s">
        <v>165</v>
      </c>
      <c r="U8" s="183" t="s">
        <v>166</v>
      </c>
      <c r="V8" s="183" t="s">
        <v>162</v>
      </c>
      <c r="W8" s="69" t="s">
        <v>163</v>
      </c>
      <c r="X8" s="47" t="s">
        <v>33</v>
      </c>
      <c r="Y8" s="69" t="s">
        <v>164</v>
      </c>
      <c r="Z8" s="69" t="s">
        <v>165</v>
      </c>
      <c r="AA8" s="69" t="s">
        <v>166</v>
      </c>
      <c r="AB8" s="69" t="s">
        <v>162</v>
      </c>
      <c r="AC8" s="69" t="s">
        <v>163</v>
      </c>
      <c r="AD8" s="48" t="s">
        <v>33</v>
      </c>
      <c r="AE8" s="69" t="s">
        <v>164</v>
      </c>
      <c r="AF8" s="69" t="s">
        <v>165</v>
      </c>
      <c r="AG8" s="69" t="s">
        <v>166</v>
      </c>
      <c r="AH8" s="69" t="s">
        <v>162</v>
      </c>
      <c r="AI8" s="69" t="s">
        <v>163</v>
      </c>
      <c r="AJ8" s="47" t="s">
        <v>33</v>
      </c>
      <c r="AK8" s="47" t="s">
        <v>5</v>
      </c>
      <c r="AL8" s="176" t="s">
        <v>6</v>
      </c>
      <c r="AM8" s="47" t="s">
        <v>7</v>
      </c>
      <c r="AN8" s="47" t="s">
        <v>8</v>
      </c>
      <c r="AO8" s="301"/>
      <c r="AP8" s="301"/>
      <c r="AQ8" s="301"/>
      <c r="AR8" s="301"/>
      <c r="AS8" s="301"/>
      <c r="AT8" s="301"/>
      <c r="AU8" s="409"/>
    </row>
    <row r="9" spans="1:47" s="54" customFormat="1" ht="29.25" customHeight="1" x14ac:dyDescent="0.25">
      <c r="A9" s="340" t="s">
        <v>97</v>
      </c>
      <c r="B9" s="357">
        <v>1</v>
      </c>
      <c r="C9" s="360" t="s">
        <v>88</v>
      </c>
      <c r="D9" s="351" t="s">
        <v>89</v>
      </c>
      <c r="E9" s="367">
        <v>379</v>
      </c>
      <c r="F9" s="370">
        <v>189</v>
      </c>
      <c r="G9" s="210" t="s">
        <v>9</v>
      </c>
      <c r="H9" s="56">
        <v>1</v>
      </c>
      <c r="I9" s="56">
        <v>0.2</v>
      </c>
      <c r="J9" s="56">
        <v>0.2</v>
      </c>
      <c r="K9" s="56">
        <v>0.2</v>
      </c>
      <c r="L9" s="57">
        <v>0.2</v>
      </c>
      <c r="M9" s="57">
        <v>0.65</v>
      </c>
      <c r="N9" s="56">
        <v>0.25</v>
      </c>
      <c r="O9" s="56">
        <v>0.65</v>
      </c>
      <c r="P9" s="56">
        <v>0.65</v>
      </c>
      <c r="Q9" s="56">
        <v>0.65</v>
      </c>
      <c r="R9" s="56">
        <v>0.59</v>
      </c>
      <c r="S9" s="56">
        <v>0.81</v>
      </c>
      <c r="T9" s="56">
        <v>0.81</v>
      </c>
      <c r="U9" s="56">
        <v>0.69</v>
      </c>
      <c r="V9" s="56">
        <v>0.75</v>
      </c>
      <c r="W9" s="56"/>
      <c r="X9" s="56"/>
      <c r="Y9" s="56"/>
      <c r="Z9" s="56">
        <v>1</v>
      </c>
      <c r="AA9" s="56"/>
      <c r="AB9" s="56"/>
      <c r="AC9" s="56"/>
      <c r="AD9" s="56"/>
      <c r="AE9" s="56"/>
      <c r="AF9" s="56">
        <v>1</v>
      </c>
      <c r="AG9" s="56"/>
      <c r="AH9" s="56"/>
      <c r="AI9" s="56"/>
      <c r="AJ9" s="56"/>
      <c r="AK9" s="57">
        <v>0.59099999999999997</v>
      </c>
      <c r="AL9" s="57">
        <v>0.6</v>
      </c>
      <c r="AM9" s="57">
        <v>0.6</v>
      </c>
      <c r="AN9" s="57"/>
      <c r="AO9" s="211">
        <f>+AM9/V9</f>
        <v>0.79999999999999993</v>
      </c>
      <c r="AP9" s="211">
        <f>+AM9/H9</f>
        <v>0.6</v>
      </c>
      <c r="AQ9" s="364" t="s">
        <v>256</v>
      </c>
      <c r="AR9" s="364" t="s">
        <v>252</v>
      </c>
      <c r="AS9" s="364" t="s">
        <v>249</v>
      </c>
      <c r="AT9" s="364" t="s">
        <v>215</v>
      </c>
      <c r="AU9" s="377" t="s">
        <v>216</v>
      </c>
    </row>
    <row r="10" spans="1:47" s="5" customFormat="1" ht="29.25" customHeight="1" x14ac:dyDescent="0.25">
      <c r="A10" s="341"/>
      <c r="B10" s="358"/>
      <c r="C10" s="361"/>
      <c r="D10" s="352"/>
      <c r="E10" s="368"/>
      <c r="F10" s="371"/>
      <c r="G10" s="212" t="s">
        <v>10</v>
      </c>
      <c r="H10" s="127">
        <f>+K10+N10+T10+Z10+AF10+2000000000</f>
        <v>5492828324</v>
      </c>
      <c r="I10" s="127">
        <v>973165848</v>
      </c>
      <c r="J10" s="127">
        <v>300000000</v>
      </c>
      <c r="K10" s="127">
        <f>913728324+63100000</f>
        <v>976828324</v>
      </c>
      <c r="L10" s="58">
        <v>973165848</v>
      </c>
      <c r="M10" s="58">
        <v>531000000</v>
      </c>
      <c r="N10" s="127">
        <v>531000000</v>
      </c>
      <c r="O10" s="127">
        <v>531000000</v>
      </c>
      <c r="P10" s="127">
        <v>531000000</v>
      </c>
      <c r="Q10" s="127">
        <v>531000000</v>
      </c>
      <c r="R10" s="127">
        <v>480859535</v>
      </c>
      <c r="S10" s="127">
        <v>1835000000</v>
      </c>
      <c r="T10" s="127">
        <v>1835000000</v>
      </c>
      <c r="U10" s="127">
        <v>550000000</v>
      </c>
      <c r="V10" s="127">
        <f>550000000+2000000000</f>
        <v>2550000000</v>
      </c>
      <c r="W10" s="127"/>
      <c r="X10" s="127"/>
      <c r="Y10" s="127"/>
      <c r="Z10" s="127">
        <v>150000000</v>
      </c>
      <c r="AA10" s="127"/>
      <c r="AB10" s="127"/>
      <c r="AC10" s="127"/>
      <c r="AD10" s="127"/>
      <c r="AE10" s="127"/>
      <c r="AF10" s="127"/>
      <c r="AG10" s="127"/>
      <c r="AH10" s="127"/>
      <c r="AI10" s="127"/>
      <c r="AJ10" s="127"/>
      <c r="AK10" s="58">
        <v>19975500</v>
      </c>
      <c r="AL10" s="58">
        <v>19975500</v>
      </c>
      <c r="AM10" s="58">
        <v>19975500</v>
      </c>
      <c r="AN10" s="58"/>
      <c r="AO10" s="178">
        <f>+AM10/V10</f>
        <v>7.8335294117647062E-3</v>
      </c>
      <c r="AP10" s="178">
        <f>(L10+R10+AM10)/H10</f>
        <v>0.26835007323269111</v>
      </c>
      <c r="AQ10" s="365"/>
      <c r="AR10" s="365"/>
      <c r="AS10" s="365"/>
      <c r="AT10" s="365"/>
      <c r="AU10" s="378"/>
    </row>
    <row r="11" spans="1:47" s="54" customFormat="1" ht="29.25" customHeight="1" x14ac:dyDescent="0.25">
      <c r="A11" s="341"/>
      <c r="B11" s="358"/>
      <c r="C11" s="361"/>
      <c r="D11" s="352"/>
      <c r="E11" s="368"/>
      <c r="F11" s="371"/>
      <c r="G11" s="213" t="s">
        <v>11</v>
      </c>
      <c r="H11" s="123">
        <v>0</v>
      </c>
      <c r="I11" s="123">
        <v>0</v>
      </c>
      <c r="J11" s="123">
        <v>0</v>
      </c>
      <c r="K11" s="123">
        <v>0</v>
      </c>
      <c r="L11" s="128">
        <v>0</v>
      </c>
      <c r="M11" s="128">
        <v>0</v>
      </c>
      <c r="N11" s="123">
        <v>0</v>
      </c>
      <c r="O11" s="123">
        <v>0</v>
      </c>
      <c r="P11" s="123">
        <v>0</v>
      </c>
      <c r="Q11" s="123">
        <v>0</v>
      </c>
      <c r="R11" s="129"/>
      <c r="S11" s="123"/>
      <c r="T11" s="123"/>
      <c r="U11" s="129">
        <v>0</v>
      </c>
      <c r="V11" s="129">
        <v>0</v>
      </c>
      <c r="W11" s="129"/>
      <c r="X11" s="129"/>
      <c r="Y11" s="129"/>
      <c r="Z11" s="123"/>
      <c r="AA11" s="129"/>
      <c r="AB11" s="129"/>
      <c r="AC11" s="129"/>
      <c r="AD11" s="129"/>
      <c r="AE11" s="129"/>
      <c r="AF11" s="123"/>
      <c r="AG11" s="129"/>
      <c r="AH11" s="129"/>
      <c r="AI11" s="129"/>
      <c r="AJ11" s="129"/>
      <c r="AK11" s="128"/>
      <c r="AL11" s="128"/>
      <c r="AM11" s="128"/>
      <c r="AN11" s="128"/>
      <c r="AO11" s="178"/>
      <c r="AP11" s="178"/>
      <c r="AQ11" s="365"/>
      <c r="AR11" s="365"/>
      <c r="AS11" s="365"/>
      <c r="AT11" s="365"/>
      <c r="AU11" s="378"/>
    </row>
    <row r="12" spans="1:47" s="55" customFormat="1" ht="29.25" customHeight="1" x14ac:dyDescent="0.25">
      <c r="A12" s="341"/>
      <c r="B12" s="358"/>
      <c r="C12" s="361"/>
      <c r="D12" s="352"/>
      <c r="E12" s="368"/>
      <c r="F12" s="371"/>
      <c r="G12" s="214" t="s">
        <v>12</v>
      </c>
      <c r="H12" s="127">
        <f>R12+AM12</f>
        <v>1040563299</v>
      </c>
      <c r="I12" s="162">
        <v>0</v>
      </c>
      <c r="J12" s="162">
        <v>0</v>
      </c>
      <c r="K12" s="162">
        <v>0</v>
      </c>
      <c r="L12" s="58">
        <v>0</v>
      </c>
      <c r="M12" s="58">
        <v>973165848</v>
      </c>
      <c r="N12" s="162">
        <v>1025129504</v>
      </c>
      <c r="O12" s="190">
        <v>973165848</v>
      </c>
      <c r="P12" s="130">
        <v>973165848</v>
      </c>
      <c r="Q12" s="130">
        <v>973165848</v>
      </c>
      <c r="R12" s="191">
        <v>855216372</v>
      </c>
      <c r="S12" s="130">
        <f>70926744+94157286+4983333+69961809+3243000+43675366+21832000</f>
        <v>308779538</v>
      </c>
      <c r="T12" s="130">
        <f>70926744+94157286+4983333+69961809+3243000+43675366+21832000</f>
        <v>308779538</v>
      </c>
      <c r="U12" s="130">
        <f>70926744+94157286+4983333+69961809+3243000+43675366+21832000</f>
        <v>308779538</v>
      </c>
      <c r="V12" s="130">
        <v>306254538</v>
      </c>
      <c r="W12" s="130"/>
      <c r="X12" s="130"/>
      <c r="Y12" s="130">
        <v>973165848</v>
      </c>
      <c r="Z12" s="130"/>
      <c r="AA12" s="130">
        <v>973165848</v>
      </c>
      <c r="AB12" s="130">
        <v>973165848</v>
      </c>
      <c r="AC12" s="130">
        <v>973165848</v>
      </c>
      <c r="AD12" s="130">
        <v>973165848</v>
      </c>
      <c r="AE12" s="130">
        <v>973165848</v>
      </c>
      <c r="AF12" s="130"/>
      <c r="AG12" s="130">
        <v>973165848</v>
      </c>
      <c r="AH12" s="130">
        <v>973165848</v>
      </c>
      <c r="AI12" s="130">
        <v>973165848</v>
      </c>
      <c r="AJ12" s="130">
        <v>973165848</v>
      </c>
      <c r="AK12" s="130">
        <v>45413425</v>
      </c>
      <c r="AL12" s="130">
        <f>113708412+18956820+45413425</f>
        <v>178078657</v>
      </c>
      <c r="AM12" s="130">
        <v>185346927</v>
      </c>
      <c r="AN12" s="130"/>
      <c r="AO12" s="178">
        <f t="shared" ref="AO12:AO20" si="0">+AM12/V12</f>
        <v>0.60520548759999104</v>
      </c>
      <c r="AP12" s="115"/>
      <c r="AQ12" s="365"/>
      <c r="AR12" s="365"/>
      <c r="AS12" s="365"/>
      <c r="AT12" s="365"/>
      <c r="AU12" s="378"/>
    </row>
    <row r="13" spans="1:47" s="54" customFormat="1" ht="29.25" customHeight="1" x14ac:dyDescent="0.25">
      <c r="A13" s="341"/>
      <c r="B13" s="358"/>
      <c r="C13" s="361"/>
      <c r="D13" s="352"/>
      <c r="E13" s="368"/>
      <c r="F13" s="371"/>
      <c r="G13" s="213" t="s">
        <v>13</v>
      </c>
      <c r="H13" s="131">
        <f>+H9+H11</f>
        <v>1</v>
      </c>
      <c r="I13" s="131">
        <f>+I9+I11</f>
        <v>0.2</v>
      </c>
      <c r="J13" s="131">
        <f t="shared" ref="J13:L14" si="1">+J9+J11</f>
        <v>0.2</v>
      </c>
      <c r="K13" s="131">
        <f t="shared" si="1"/>
        <v>0.2</v>
      </c>
      <c r="L13" s="128">
        <f t="shared" si="1"/>
        <v>0.2</v>
      </c>
      <c r="M13" s="128">
        <f>+M9+M11</f>
        <v>0.65</v>
      </c>
      <c r="N13" s="131">
        <v>0.25</v>
      </c>
      <c r="O13" s="131">
        <v>0.65</v>
      </c>
      <c r="P13" s="131">
        <v>0.65</v>
      </c>
      <c r="Q13" s="131">
        <v>0.65</v>
      </c>
      <c r="R13" s="131">
        <f t="shared" ref="R13:T14" si="2">+R9+R11</f>
        <v>0.59</v>
      </c>
      <c r="S13" s="131">
        <f t="shared" si="2"/>
        <v>0.81</v>
      </c>
      <c r="T13" s="131">
        <f t="shared" si="2"/>
        <v>0.81</v>
      </c>
      <c r="U13" s="131">
        <f>+U9+U11</f>
        <v>0.69</v>
      </c>
      <c r="V13" s="131">
        <f>+V9+V11</f>
        <v>0.75</v>
      </c>
      <c r="W13" s="131"/>
      <c r="X13" s="131"/>
      <c r="Y13" s="131"/>
      <c r="Z13" s="131">
        <f>+Z9+Z11</f>
        <v>1</v>
      </c>
      <c r="AA13" s="131"/>
      <c r="AB13" s="131"/>
      <c r="AC13" s="131"/>
      <c r="AD13" s="131"/>
      <c r="AE13" s="131"/>
      <c r="AF13" s="131"/>
      <c r="AG13" s="131"/>
      <c r="AH13" s="131"/>
      <c r="AI13" s="131"/>
      <c r="AJ13" s="131"/>
      <c r="AK13" s="128">
        <f t="shared" ref="AK13:AM14" si="3">+AK9+AK11</f>
        <v>0.59099999999999997</v>
      </c>
      <c r="AL13" s="128">
        <f t="shared" si="3"/>
        <v>0.6</v>
      </c>
      <c r="AM13" s="128">
        <f t="shared" si="3"/>
        <v>0.6</v>
      </c>
      <c r="AN13" s="128"/>
      <c r="AO13" s="178">
        <f t="shared" si="0"/>
        <v>0.79999999999999993</v>
      </c>
      <c r="AP13" s="192"/>
      <c r="AQ13" s="365"/>
      <c r="AR13" s="365"/>
      <c r="AS13" s="365"/>
      <c r="AT13" s="365"/>
      <c r="AU13" s="378"/>
    </row>
    <row r="14" spans="1:47" s="5" customFormat="1" ht="29.25" customHeight="1" thickBot="1" x14ac:dyDescent="0.3">
      <c r="A14" s="341"/>
      <c r="B14" s="359"/>
      <c r="C14" s="362"/>
      <c r="D14" s="363"/>
      <c r="E14" s="368"/>
      <c r="F14" s="371"/>
      <c r="G14" s="215" t="s">
        <v>14</v>
      </c>
      <c r="H14" s="143">
        <f>+H10+H12</f>
        <v>6533391623</v>
      </c>
      <c r="I14" s="143">
        <f>+I10+I12</f>
        <v>973165848</v>
      </c>
      <c r="J14" s="143">
        <f t="shared" si="1"/>
        <v>300000000</v>
      </c>
      <c r="K14" s="143">
        <f t="shared" si="1"/>
        <v>976828324</v>
      </c>
      <c r="L14" s="132">
        <f t="shared" si="1"/>
        <v>973165848</v>
      </c>
      <c r="M14" s="132">
        <f>+M10+M12</f>
        <v>1504165848</v>
      </c>
      <c r="N14" s="143">
        <v>1556129504</v>
      </c>
      <c r="O14" s="143">
        <v>1504165848</v>
      </c>
      <c r="P14" s="143">
        <v>1504165848</v>
      </c>
      <c r="Q14" s="143">
        <v>1504165848</v>
      </c>
      <c r="R14" s="143">
        <f t="shared" si="2"/>
        <v>1336075907</v>
      </c>
      <c r="S14" s="143">
        <f t="shared" si="2"/>
        <v>2143779538</v>
      </c>
      <c r="T14" s="143">
        <f t="shared" si="2"/>
        <v>2143779538</v>
      </c>
      <c r="U14" s="143">
        <f>+U10+U12</f>
        <v>858779538</v>
      </c>
      <c r="V14" s="143">
        <f>+V10+V12</f>
        <v>2856254538</v>
      </c>
      <c r="W14" s="143"/>
      <c r="X14" s="143"/>
      <c r="Y14" s="143"/>
      <c r="Z14" s="143">
        <f>+Z10+Z12</f>
        <v>150000000</v>
      </c>
      <c r="AA14" s="143"/>
      <c r="AB14" s="143"/>
      <c r="AC14" s="143"/>
      <c r="AD14" s="143"/>
      <c r="AE14" s="143"/>
      <c r="AF14" s="143"/>
      <c r="AG14" s="143"/>
      <c r="AH14" s="143"/>
      <c r="AI14" s="143"/>
      <c r="AJ14" s="143"/>
      <c r="AK14" s="132">
        <f t="shared" si="3"/>
        <v>65388925</v>
      </c>
      <c r="AL14" s="132">
        <f t="shared" si="3"/>
        <v>198054157</v>
      </c>
      <c r="AM14" s="132">
        <f t="shared" si="3"/>
        <v>205322427</v>
      </c>
      <c r="AN14" s="132"/>
      <c r="AO14" s="216">
        <f t="shared" si="0"/>
        <v>7.1885199399550154E-2</v>
      </c>
      <c r="AP14" s="217">
        <f>(L14+R14+U14)/H14</f>
        <v>0.48489689212068221</v>
      </c>
      <c r="AQ14" s="366"/>
      <c r="AR14" s="366"/>
      <c r="AS14" s="366"/>
      <c r="AT14" s="366"/>
      <c r="AU14" s="379"/>
    </row>
    <row r="15" spans="1:47" s="5" customFormat="1" ht="29.25" customHeight="1" x14ac:dyDescent="0.25">
      <c r="A15" s="341"/>
      <c r="B15" s="345">
        <v>2</v>
      </c>
      <c r="C15" s="354" t="s">
        <v>90</v>
      </c>
      <c r="D15" s="351" t="s">
        <v>91</v>
      </c>
      <c r="E15" s="368"/>
      <c r="F15" s="371"/>
      <c r="G15" s="193" t="s">
        <v>9</v>
      </c>
      <c r="H15" s="163">
        <v>5</v>
      </c>
      <c r="I15" s="163">
        <v>1</v>
      </c>
      <c r="J15" s="133">
        <v>1</v>
      </c>
      <c r="K15" s="133">
        <v>1</v>
      </c>
      <c r="L15" s="218">
        <v>0.6</v>
      </c>
      <c r="M15" s="218">
        <v>1</v>
      </c>
      <c r="N15" s="133">
        <v>1</v>
      </c>
      <c r="O15" s="133">
        <v>1</v>
      </c>
      <c r="P15" s="133">
        <v>1</v>
      </c>
      <c r="Q15" s="133">
        <v>1</v>
      </c>
      <c r="R15" s="133">
        <v>1</v>
      </c>
      <c r="S15" s="133">
        <v>1</v>
      </c>
      <c r="T15" s="133">
        <v>1</v>
      </c>
      <c r="U15" s="133">
        <v>1</v>
      </c>
      <c r="V15" s="133">
        <v>1</v>
      </c>
      <c r="W15" s="133"/>
      <c r="X15" s="133"/>
      <c r="Y15" s="133"/>
      <c r="Z15" s="134">
        <v>1</v>
      </c>
      <c r="AA15" s="134"/>
      <c r="AB15" s="134"/>
      <c r="AC15" s="134"/>
      <c r="AD15" s="134"/>
      <c r="AE15" s="134"/>
      <c r="AF15" s="134">
        <v>1</v>
      </c>
      <c r="AG15" s="133"/>
      <c r="AH15" s="133"/>
      <c r="AI15" s="133"/>
      <c r="AJ15" s="133"/>
      <c r="AK15" s="219">
        <v>0.25</v>
      </c>
      <c r="AL15" s="219">
        <v>0.5</v>
      </c>
      <c r="AM15" s="219">
        <v>0.75</v>
      </c>
      <c r="AN15" s="218"/>
      <c r="AO15" s="211">
        <f t="shared" si="0"/>
        <v>0.75</v>
      </c>
      <c r="AP15" s="220">
        <f>(L15+R15+AM15)/H15</f>
        <v>0.47000000000000003</v>
      </c>
      <c r="AQ15" s="364" t="s">
        <v>242</v>
      </c>
      <c r="AR15" s="348" t="s">
        <v>222</v>
      </c>
      <c r="AS15" s="348" t="s">
        <v>222</v>
      </c>
      <c r="AT15" s="364" t="s">
        <v>205</v>
      </c>
      <c r="AU15" s="377" t="s">
        <v>206</v>
      </c>
    </row>
    <row r="16" spans="1:47" s="5" customFormat="1" ht="29.25" customHeight="1" x14ac:dyDescent="0.25">
      <c r="A16" s="341"/>
      <c r="B16" s="346"/>
      <c r="C16" s="355"/>
      <c r="D16" s="352"/>
      <c r="E16" s="368"/>
      <c r="F16" s="371"/>
      <c r="G16" s="194" t="s">
        <v>10</v>
      </c>
      <c r="H16" s="140">
        <f>+K16+N16+T16+Z16+AF16</f>
        <v>874000000</v>
      </c>
      <c r="I16" s="140">
        <v>250000000</v>
      </c>
      <c r="J16" s="141">
        <v>124000000</v>
      </c>
      <c r="K16" s="141">
        <f>85595420+38404580</f>
        <v>124000000</v>
      </c>
      <c r="L16" s="58">
        <v>110575745</v>
      </c>
      <c r="M16" s="58">
        <v>155000000</v>
      </c>
      <c r="N16" s="127">
        <v>155000000</v>
      </c>
      <c r="O16" s="127">
        <v>155000000</v>
      </c>
      <c r="P16" s="127">
        <v>155000000</v>
      </c>
      <c r="Q16" s="127">
        <v>155000000</v>
      </c>
      <c r="R16" s="127">
        <v>29234500</v>
      </c>
      <c r="S16" s="127">
        <v>115000000</v>
      </c>
      <c r="T16" s="127">
        <v>115000000</v>
      </c>
      <c r="U16" s="127">
        <v>115000000</v>
      </c>
      <c r="V16" s="127">
        <v>115000000</v>
      </c>
      <c r="W16" s="127"/>
      <c r="X16" s="127"/>
      <c r="Y16" s="127"/>
      <c r="Z16" s="195">
        <v>280000000</v>
      </c>
      <c r="AA16" s="195"/>
      <c r="AB16" s="195"/>
      <c r="AC16" s="195"/>
      <c r="AD16" s="195"/>
      <c r="AE16" s="195"/>
      <c r="AF16" s="195">
        <v>200000000</v>
      </c>
      <c r="AG16" s="127"/>
      <c r="AH16" s="127"/>
      <c r="AI16" s="127"/>
      <c r="AJ16" s="127"/>
      <c r="AK16" s="58">
        <v>26000000</v>
      </c>
      <c r="AL16" s="58">
        <v>26000000</v>
      </c>
      <c r="AM16" s="58">
        <v>26000000</v>
      </c>
      <c r="AN16" s="58"/>
      <c r="AO16" s="178">
        <f t="shared" si="0"/>
        <v>0.22608695652173913</v>
      </c>
      <c r="AP16" s="115">
        <f>(L16+R16+AM16)/H16</f>
        <v>0.18971423913043478</v>
      </c>
      <c r="AQ16" s="365"/>
      <c r="AR16" s="349"/>
      <c r="AS16" s="349"/>
      <c r="AT16" s="365"/>
      <c r="AU16" s="378"/>
    </row>
    <row r="17" spans="1:47" s="5" customFormat="1" ht="29.25" customHeight="1" x14ac:dyDescent="0.25">
      <c r="A17" s="341"/>
      <c r="B17" s="346"/>
      <c r="C17" s="355"/>
      <c r="D17" s="352"/>
      <c r="E17" s="368"/>
      <c r="F17" s="371"/>
      <c r="G17" s="194" t="s">
        <v>11</v>
      </c>
      <c r="H17" s="164">
        <v>0</v>
      </c>
      <c r="I17" s="164">
        <v>0</v>
      </c>
      <c r="J17" s="196">
        <v>0</v>
      </c>
      <c r="K17" s="196">
        <v>0</v>
      </c>
      <c r="L17" s="136">
        <v>0</v>
      </c>
      <c r="M17" s="167">
        <v>0.4</v>
      </c>
      <c r="N17" s="197">
        <v>0.4</v>
      </c>
      <c r="O17" s="198">
        <v>0.4</v>
      </c>
      <c r="P17" s="198">
        <v>0.4</v>
      </c>
      <c r="Q17" s="198">
        <v>0.4</v>
      </c>
      <c r="R17" s="111">
        <v>0.4</v>
      </c>
      <c r="S17" s="111">
        <v>0</v>
      </c>
      <c r="T17" s="111">
        <v>0</v>
      </c>
      <c r="U17" s="111">
        <v>0</v>
      </c>
      <c r="V17" s="111">
        <v>0</v>
      </c>
      <c r="W17" s="111"/>
      <c r="X17" s="111"/>
      <c r="Y17" s="111"/>
      <c r="Z17" s="111"/>
      <c r="AA17" s="111"/>
      <c r="AB17" s="111"/>
      <c r="AC17" s="111"/>
      <c r="AD17" s="111"/>
      <c r="AE17" s="111"/>
      <c r="AF17" s="111"/>
      <c r="AG17" s="111"/>
      <c r="AH17" s="111"/>
      <c r="AI17" s="111"/>
      <c r="AJ17" s="111"/>
      <c r="AK17" s="135">
        <v>0</v>
      </c>
      <c r="AL17" s="135">
        <v>0</v>
      </c>
      <c r="AM17" s="136">
        <v>0</v>
      </c>
      <c r="AN17" s="136"/>
      <c r="AO17" s="178"/>
      <c r="AP17" s="115"/>
      <c r="AQ17" s="365"/>
      <c r="AR17" s="349"/>
      <c r="AS17" s="349"/>
      <c r="AT17" s="365"/>
      <c r="AU17" s="378"/>
    </row>
    <row r="18" spans="1:47" s="5" customFormat="1" ht="29.25" customHeight="1" x14ac:dyDescent="0.25">
      <c r="A18" s="341"/>
      <c r="B18" s="346"/>
      <c r="C18" s="355"/>
      <c r="D18" s="352"/>
      <c r="E18" s="368"/>
      <c r="F18" s="371"/>
      <c r="G18" s="194" t="s">
        <v>12</v>
      </c>
      <c r="H18" s="164">
        <f>R18+AM18</f>
        <v>80302963</v>
      </c>
      <c r="I18" s="164">
        <v>0</v>
      </c>
      <c r="J18" s="196">
        <v>0</v>
      </c>
      <c r="K18" s="196">
        <v>0</v>
      </c>
      <c r="L18" s="58"/>
      <c r="M18" s="58">
        <v>80302963</v>
      </c>
      <c r="N18" s="137">
        <v>28339305</v>
      </c>
      <c r="O18" s="137">
        <v>80302963</v>
      </c>
      <c r="P18" s="137">
        <v>80302963</v>
      </c>
      <c r="Q18" s="137">
        <v>80302963</v>
      </c>
      <c r="R18" s="137">
        <v>80302963</v>
      </c>
      <c r="S18" s="137">
        <v>1190467</v>
      </c>
      <c r="T18" s="137">
        <v>0</v>
      </c>
      <c r="U18" s="137">
        <v>0</v>
      </c>
      <c r="V18" s="137">
        <v>0</v>
      </c>
      <c r="W18" s="137"/>
      <c r="X18" s="137"/>
      <c r="Y18" s="137"/>
      <c r="Z18" s="137"/>
      <c r="AA18" s="137"/>
      <c r="AB18" s="137"/>
      <c r="AC18" s="137"/>
      <c r="AD18" s="137"/>
      <c r="AE18" s="137"/>
      <c r="AF18" s="137"/>
      <c r="AG18" s="137"/>
      <c r="AH18" s="137"/>
      <c r="AI18" s="137"/>
      <c r="AJ18" s="137"/>
      <c r="AK18" s="58">
        <v>0</v>
      </c>
      <c r="AL18" s="58">
        <v>0</v>
      </c>
      <c r="AM18" s="58">
        <v>0</v>
      </c>
      <c r="AN18" s="58"/>
      <c r="AO18" s="178"/>
      <c r="AP18" s="115"/>
      <c r="AQ18" s="365"/>
      <c r="AR18" s="349"/>
      <c r="AS18" s="349"/>
      <c r="AT18" s="365"/>
      <c r="AU18" s="378"/>
    </row>
    <row r="19" spans="1:47" s="5" customFormat="1" ht="29.25" customHeight="1" x14ac:dyDescent="0.25">
      <c r="A19" s="341"/>
      <c r="B19" s="346"/>
      <c r="C19" s="355"/>
      <c r="D19" s="352"/>
      <c r="E19" s="368"/>
      <c r="F19" s="371"/>
      <c r="G19" s="194" t="s">
        <v>13</v>
      </c>
      <c r="H19" s="138">
        <f>+H15+H17</f>
        <v>5</v>
      </c>
      <c r="I19" s="138">
        <f>+I15+I17</f>
        <v>1</v>
      </c>
      <c r="J19" s="138">
        <f t="shared" ref="J19:L20" si="4">+J15+J17</f>
        <v>1</v>
      </c>
      <c r="K19" s="138">
        <f t="shared" si="4"/>
        <v>1</v>
      </c>
      <c r="L19" s="135">
        <f t="shared" si="4"/>
        <v>0.6</v>
      </c>
      <c r="M19" s="168">
        <f>+M15+M17</f>
        <v>1.4</v>
      </c>
      <c r="N19" s="199">
        <v>1.4</v>
      </c>
      <c r="O19" s="199">
        <v>1.4</v>
      </c>
      <c r="P19" s="199">
        <v>1.4</v>
      </c>
      <c r="Q19" s="199">
        <v>1.4</v>
      </c>
      <c r="R19" s="138">
        <f t="shared" ref="R19:V20" si="5">+R15+R17</f>
        <v>1.4</v>
      </c>
      <c r="S19" s="138">
        <f t="shared" si="5"/>
        <v>1</v>
      </c>
      <c r="T19" s="138">
        <f t="shared" si="5"/>
        <v>1</v>
      </c>
      <c r="U19" s="138">
        <f t="shared" si="5"/>
        <v>1</v>
      </c>
      <c r="V19" s="138">
        <f t="shared" si="5"/>
        <v>1</v>
      </c>
      <c r="W19" s="138"/>
      <c r="X19" s="138"/>
      <c r="Y19" s="138"/>
      <c r="Z19" s="138">
        <f>+Z15+Z17</f>
        <v>1</v>
      </c>
      <c r="AA19" s="138"/>
      <c r="AB19" s="138"/>
      <c r="AC19" s="138"/>
      <c r="AD19" s="138"/>
      <c r="AE19" s="138"/>
      <c r="AF19" s="138">
        <f>+AF15+AF17</f>
        <v>1</v>
      </c>
      <c r="AG19" s="139"/>
      <c r="AH19" s="139"/>
      <c r="AI19" s="139"/>
      <c r="AJ19" s="139"/>
      <c r="AK19" s="135">
        <f t="shared" ref="AK19:AM19" si="6">+AK15+AK17</f>
        <v>0.25</v>
      </c>
      <c r="AL19" s="135">
        <f t="shared" si="6"/>
        <v>0.5</v>
      </c>
      <c r="AM19" s="135">
        <f t="shared" si="6"/>
        <v>0.75</v>
      </c>
      <c r="AN19" s="135"/>
      <c r="AO19" s="178">
        <f t="shared" si="0"/>
        <v>0.75</v>
      </c>
      <c r="AP19" s="115">
        <f t="shared" ref="AP19:AP20" si="7">(L19+R19+AM19)/H19</f>
        <v>0.55000000000000004</v>
      </c>
      <c r="AQ19" s="365"/>
      <c r="AR19" s="349"/>
      <c r="AS19" s="349"/>
      <c r="AT19" s="365"/>
      <c r="AU19" s="378"/>
    </row>
    <row r="20" spans="1:47" s="5" customFormat="1" ht="29.25" customHeight="1" thickBot="1" x14ac:dyDescent="0.3">
      <c r="A20" s="341"/>
      <c r="B20" s="387"/>
      <c r="C20" s="356"/>
      <c r="D20" s="353"/>
      <c r="E20" s="368"/>
      <c r="F20" s="371"/>
      <c r="G20" s="200" t="s">
        <v>14</v>
      </c>
      <c r="H20" s="221">
        <f>+H16+H18</f>
        <v>954302963</v>
      </c>
      <c r="I20" s="221">
        <f>+I16+I18</f>
        <v>250000000</v>
      </c>
      <c r="J20" s="221">
        <f t="shared" si="4"/>
        <v>124000000</v>
      </c>
      <c r="K20" s="221">
        <f t="shared" si="4"/>
        <v>124000000</v>
      </c>
      <c r="L20" s="132">
        <f t="shared" si="4"/>
        <v>110575745</v>
      </c>
      <c r="M20" s="132">
        <f>+M16+M18</f>
        <v>235302963</v>
      </c>
      <c r="N20" s="221">
        <v>183339305</v>
      </c>
      <c r="O20" s="221">
        <v>235302963</v>
      </c>
      <c r="P20" s="221">
        <v>235302963</v>
      </c>
      <c r="Q20" s="221">
        <v>235302963</v>
      </c>
      <c r="R20" s="221">
        <f t="shared" si="5"/>
        <v>109537463</v>
      </c>
      <c r="S20" s="221">
        <f t="shared" si="5"/>
        <v>116190467</v>
      </c>
      <c r="T20" s="221">
        <f t="shared" si="5"/>
        <v>115000000</v>
      </c>
      <c r="U20" s="221">
        <f t="shared" si="5"/>
        <v>115000000</v>
      </c>
      <c r="V20" s="221">
        <f t="shared" si="5"/>
        <v>115000000</v>
      </c>
      <c r="W20" s="221"/>
      <c r="X20" s="221"/>
      <c r="Y20" s="221"/>
      <c r="Z20" s="221">
        <f>+Z16+Z18</f>
        <v>280000000</v>
      </c>
      <c r="AA20" s="221"/>
      <c r="AB20" s="221"/>
      <c r="AC20" s="221"/>
      <c r="AD20" s="221"/>
      <c r="AE20" s="221"/>
      <c r="AF20" s="221">
        <f>+AF16+AF18</f>
        <v>200000000</v>
      </c>
      <c r="AG20" s="143"/>
      <c r="AH20" s="143"/>
      <c r="AI20" s="143"/>
      <c r="AJ20" s="143"/>
      <c r="AK20" s="132">
        <f>+AK16+AK18</f>
        <v>26000000</v>
      </c>
      <c r="AL20" s="132">
        <f>+AL16+AL18</f>
        <v>26000000</v>
      </c>
      <c r="AM20" s="132">
        <f>+AM16+AM18</f>
        <v>26000000</v>
      </c>
      <c r="AN20" s="132"/>
      <c r="AO20" s="216">
        <f t="shared" si="0"/>
        <v>0.22608695652173913</v>
      </c>
      <c r="AP20" s="217">
        <f t="shared" si="7"/>
        <v>0.25789840076185533</v>
      </c>
      <c r="AQ20" s="366"/>
      <c r="AR20" s="350"/>
      <c r="AS20" s="350"/>
      <c r="AT20" s="366"/>
      <c r="AU20" s="379"/>
    </row>
    <row r="21" spans="1:47" s="5" customFormat="1" ht="29.25" customHeight="1" x14ac:dyDescent="0.25">
      <c r="A21" s="341"/>
      <c r="B21" s="345">
        <v>3</v>
      </c>
      <c r="C21" s="354" t="s">
        <v>92</v>
      </c>
      <c r="D21" s="351" t="s">
        <v>89</v>
      </c>
      <c r="E21" s="368"/>
      <c r="F21" s="371"/>
      <c r="G21" s="193" t="s">
        <v>9</v>
      </c>
      <c r="H21" s="142">
        <v>25</v>
      </c>
      <c r="I21" s="142">
        <v>5</v>
      </c>
      <c r="J21" s="142">
        <v>5</v>
      </c>
      <c r="K21" s="142">
        <v>5</v>
      </c>
      <c r="L21" s="222">
        <v>5</v>
      </c>
      <c r="M21" s="222">
        <v>10</v>
      </c>
      <c r="N21" s="142">
        <v>10</v>
      </c>
      <c r="O21" s="142">
        <v>10</v>
      </c>
      <c r="P21" s="142">
        <v>10</v>
      </c>
      <c r="Q21" s="142">
        <v>10</v>
      </c>
      <c r="R21" s="142">
        <v>10</v>
      </c>
      <c r="S21" s="142">
        <v>15</v>
      </c>
      <c r="T21" s="142">
        <v>15</v>
      </c>
      <c r="U21" s="142">
        <v>15</v>
      </c>
      <c r="V21" s="142">
        <v>15</v>
      </c>
      <c r="W21" s="142"/>
      <c r="X21" s="142"/>
      <c r="Y21" s="142"/>
      <c r="Z21" s="142">
        <v>20</v>
      </c>
      <c r="AA21" s="142"/>
      <c r="AB21" s="142"/>
      <c r="AC21" s="142"/>
      <c r="AD21" s="142"/>
      <c r="AE21" s="142"/>
      <c r="AF21" s="142">
        <v>25</v>
      </c>
      <c r="AG21" s="142"/>
      <c r="AH21" s="142"/>
      <c r="AI21" s="142"/>
      <c r="AJ21" s="142"/>
      <c r="AK21" s="142">
        <v>10</v>
      </c>
      <c r="AL21" s="222">
        <v>12</v>
      </c>
      <c r="AM21" s="218">
        <v>13.5</v>
      </c>
      <c r="AN21" s="219"/>
      <c r="AO21" s="211">
        <f>+AM21/V21</f>
        <v>0.9</v>
      </c>
      <c r="AP21" s="211">
        <f>+AM21/H21</f>
        <v>0.54</v>
      </c>
      <c r="AQ21" s="364" t="s">
        <v>227</v>
      </c>
      <c r="AR21" s="364" t="s">
        <v>244</v>
      </c>
      <c r="AS21" s="374" t="s">
        <v>253</v>
      </c>
      <c r="AT21" s="364" t="s">
        <v>208</v>
      </c>
      <c r="AU21" s="377" t="s">
        <v>207</v>
      </c>
    </row>
    <row r="22" spans="1:47" s="5" customFormat="1" ht="29.25" customHeight="1" x14ac:dyDescent="0.25">
      <c r="A22" s="341"/>
      <c r="B22" s="346"/>
      <c r="C22" s="355"/>
      <c r="D22" s="352"/>
      <c r="E22" s="368"/>
      <c r="F22" s="371"/>
      <c r="G22" s="194" t="s">
        <v>10</v>
      </c>
      <c r="H22" s="127">
        <f>+K22+N22+T22+Z22+AF22</f>
        <v>340000000</v>
      </c>
      <c r="I22" s="127">
        <v>66493359</v>
      </c>
      <c r="J22" s="127">
        <v>70000000</v>
      </c>
      <c r="K22" s="127">
        <v>70000000</v>
      </c>
      <c r="L22" s="58">
        <v>66493359</v>
      </c>
      <c r="M22" s="58">
        <v>30000000</v>
      </c>
      <c r="N22" s="127">
        <v>30000000</v>
      </c>
      <c r="O22" s="127">
        <v>30000000</v>
      </c>
      <c r="P22" s="127">
        <v>30000000</v>
      </c>
      <c r="Q22" s="127">
        <v>30000000</v>
      </c>
      <c r="R22" s="201">
        <v>30000000</v>
      </c>
      <c r="S22" s="127">
        <v>50000000</v>
      </c>
      <c r="T22" s="127">
        <v>50000000</v>
      </c>
      <c r="U22" s="127">
        <v>50000000</v>
      </c>
      <c r="V22" s="127">
        <v>50000000</v>
      </c>
      <c r="W22" s="127"/>
      <c r="X22" s="127"/>
      <c r="Y22" s="127"/>
      <c r="Z22" s="127">
        <v>90000000</v>
      </c>
      <c r="AA22" s="127"/>
      <c r="AB22" s="127"/>
      <c r="AC22" s="127"/>
      <c r="AD22" s="127"/>
      <c r="AE22" s="127"/>
      <c r="AF22" s="127">
        <v>100000000</v>
      </c>
      <c r="AG22" s="127"/>
      <c r="AH22" s="127"/>
      <c r="AI22" s="127"/>
      <c r="AJ22" s="127"/>
      <c r="AK22" s="58">
        <v>0</v>
      </c>
      <c r="AL22" s="58">
        <v>0</v>
      </c>
      <c r="AM22" s="58">
        <v>0</v>
      </c>
      <c r="AN22" s="58"/>
      <c r="AO22" s="178">
        <f>+AM22/V22</f>
        <v>0</v>
      </c>
      <c r="AP22" s="178">
        <f>(L22+R22+AM22)/H22</f>
        <v>0.28380399705882353</v>
      </c>
      <c r="AQ22" s="365"/>
      <c r="AR22" s="365"/>
      <c r="AS22" s="375"/>
      <c r="AT22" s="365"/>
      <c r="AU22" s="378"/>
    </row>
    <row r="23" spans="1:47" s="5" customFormat="1" ht="29.25" customHeight="1" x14ac:dyDescent="0.25">
      <c r="A23" s="341"/>
      <c r="B23" s="346"/>
      <c r="C23" s="355"/>
      <c r="D23" s="352"/>
      <c r="E23" s="368"/>
      <c r="F23" s="371"/>
      <c r="G23" s="194" t="s">
        <v>11</v>
      </c>
      <c r="H23" s="127">
        <v>0</v>
      </c>
      <c r="I23" s="127">
        <v>0</v>
      </c>
      <c r="J23" s="127">
        <v>0</v>
      </c>
      <c r="K23" s="127">
        <v>0</v>
      </c>
      <c r="L23" s="136">
        <v>0</v>
      </c>
      <c r="M23" s="136">
        <v>0</v>
      </c>
      <c r="N23" s="127">
        <v>0</v>
      </c>
      <c r="O23" s="127">
        <v>0</v>
      </c>
      <c r="P23" s="127">
        <v>0</v>
      </c>
      <c r="Q23" s="127">
        <v>0</v>
      </c>
      <c r="R23" s="127">
        <v>0</v>
      </c>
      <c r="S23" s="127">
        <v>0</v>
      </c>
      <c r="T23" s="127">
        <v>0</v>
      </c>
      <c r="U23" s="127">
        <v>0</v>
      </c>
      <c r="V23" s="127">
        <v>0</v>
      </c>
      <c r="W23" s="127"/>
      <c r="X23" s="127"/>
      <c r="Y23" s="127"/>
      <c r="Z23" s="127"/>
      <c r="AA23" s="127"/>
      <c r="AB23" s="127"/>
      <c r="AC23" s="127"/>
      <c r="AD23" s="127"/>
      <c r="AE23" s="127"/>
      <c r="AF23" s="127"/>
      <c r="AG23" s="127"/>
      <c r="AH23" s="127"/>
      <c r="AI23" s="127"/>
      <c r="AJ23" s="127"/>
      <c r="AK23" s="136"/>
      <c r="AL23" s="136">
        <v>0</v>
      </c>
      <c r="AM23" s="136"/>
      <c r="AN23" s="136"/>
      <c r="AO23" s="178"/>
      <c r="AP23" s="178"/>
      <c r="AQ23" s="365"/>
      <c r="AR23" s="365"/>
      <c r="AS23" s="375"/>
      <c r="AT23" s="365"/>
      <c r="AU23" s="378"/>
    </row>
    <row r="24" spans="1:47" s="5" customFormat="1" ht="29.25" customHeight="1" x14ac:dyDescent="0.25">
      <c r="A24" s="341"/>
      <c r="B24" s="346"/>
      <c r="C24" s="355"/>
      <c r="D24" s="352"/>
      <c r="E24" s="368"/>
      <c r="F24" s="371"/>
      <c r="G24" s="194" t="s">
        <v>12</v>
      </c>
      <c r="H24" s="127">
        <f>R24+AM24</f>
        <v>51504978</v>
      </c>
      <c r="I24" s="127">
        <v>0</v>
      </c>
      <c r="J24" s="127">
        <v>0</v>
      </c>
      <c r="K24" s="127">
        <v>0</v>
      </c>
      <c r="L24" s="58">
        <v>0</v>
      </c>
      <c r="M24" s="58">
        <v>21511408</v>
      </c>
      <c r="N24" s="127">
        <v>40300517</v>
      </c>
      <c r="O24" s="127">
        <v>21511408</v>
      </c>
      <c r="P24" s="127">
        <v>21511408</v>
      </c>
      <c r="Q24" s="127">
        <v>21511408</v>
      </c>
      <c r="R24" s="127">
        <v>21511408</v>
      </c>
      <c r="S24" s="127">
        <v>29994052</v>
      </c>
      <c r="T24" s="127">
        <v>29994052</v>
      </c>
      <c r="U24" s="127">
        <v>29994052</v>
      </c>
      <c r="V24" s="127">
        <v>29994052</v>
      </c>
      <c r="W24" s="127"/>
      <c r="X24" s="127"/>
      <c r="Y24" s="127"/>
      <c r="Z24" s="127"/>
      <c r="AA24" s="127"/>
      <c r="AB24" s="127"/>
      <c r="AC24" s="127"/>
      <c r="AD24" s="127"/>
      <c r="AE24" s="127"/>
      <c r="AF24" s="127"/>
      <c r="AG24" s="127"/>
      <c r="AH24" s="127"/>
      <c r="AI24" s="127"/>
      <c r="AJ24" s="127"/>
      <c r="AK24" s="58">
        <v>0</v>
      </c>
      <c r="AL24" s="58">
        <v>23808450</v>
      </c>
      <c r="AM24" s="58">
        <v>29993570</v>
      </c>
      <c r="AN24" s="58"/>
      <c r="AO24" s="178">
        <f t="shared" ref="AO24:AO26" si="8">+AM24/V24</f>
        <v>0.9999839301472172</v>
      </c>
      <c r="AP24" s="178"/>
      <c r="AQ24" s="365"/>
      <c r="AR24" s="365"/>
      <c r="AS24" s="375"/>
      <c r="AT24" s="365"/>
      <c r="AU24" s="378"/>
    </row>
    <row r="25" spans="1:47" s="5" customFormat="1" ht="29.25" customHeight="1" x14ac:dyDescent="0.25">
      <c r="A25" s="341"/>
      <c r="B25" s="346"/>
      <c r="C25" s="355"/>
      <c r="D25" s="352"/>
      <c r="E25" s="368"/>
      <c r="F25" s="371"/>
      <c r="G25" s="194" t="s">
        <v>13</v>
      </c>
      <c r="H25" s="127">
        <f>+H21+H23</f>
        <v>25</v>
      </c>
      <c r="I25" s="127">
        <f>+I21+I23</f>
        <v>5</v>
      </c>
      <c r="J25" s="127">
        <f t="shared" ref="J25:L26" si="9">+J21+J23</f>
        <v>5</v>
      </c>
      <c r="K25" s="127">
        <f t="shared" si="9"/>
        <v>5</v>
      </c>
      <c r="L25" s="135">
        <f t="shared" si="9"/>
        <v>5</v>
      </c>
      <c r="M25" s="135">
        <f>+M21+M23</f>
        <v>10</v>
      </c>
      <c r="N25" s="127">
        <v>10</v>
      </c>
      <c r="O25" s="127">
        <v>10</v>
      </c>
      <c r="P25" s="127">
        <v>10</v>
      </c>
      <c r="Q25" s="127">
        <v>10</v>
      </c>
      <c r="R25" s="127">
        <f t="shared" ref="R25:V26" si="10">+R21+R23</f>
        <v>10</v>
      </c>
      <c r="S25" s="127">
        <f t="shared" si="10"/>
        <v>15</v>
      </c>
      <c r="T25" s="127">
        <f t="shared" si="10"/>
        <v>15</v>
      </c>
      <c r="U25" s="127">
        <f t="shared" si="10"/>
        <v>15</v>
      </c>
      <c r="V25" s="127">
        <f>V21</f>
        <v>15</v>
      </c>
      <c r="W25" s="127"/>
      <c r="X25" s="127"/>
      <c r="Y25" s="127"/>
      <c r="Z25" s="127">
        <f>+Z21+Z23</f>
        <v>20</v>
      </c>
      <c r="AA25" s="127"/>
      <c r="AB25" s="127"/>
      <c r="AC25" s="127"/>
      <c r="AD25" s="127"/>
      <c r="AE25" s="127"/>
      <c r="AF25" s="127">
        <f>+AF21+AF23</f>
        <v>25</v>
      </c>
      <c r="AG25" s="127"/>
      <c r="AH25" s="127"/>
      <c r="AI25" s="127"/>
      <c r="AJ25" s="127"/>
      <c r="AK25" s="135">
        <f t="shared" ref="AK25:AM26" si="11">+AK21+AK23</f>
        <v>10</v>
      </c>
      <c r="AL25" s="135">
        <f t="shared" si="11"/>
        <v>12</v>
      </c>
      <c r="AM25" s="135">
        <f t="shared" si="11"/>
        <v>13.5</v>
      </c>
      <c r="AN25" s="135"/>
      <c r="AO25" s="178">
        <f t="shared" si="8"/>
        <v>0.9</v>
      </c>
      <c r="AP25" s="178">
        <f>+AM25/H25</f>
        <v>0.54</v>
      </c>
      <c r="AQ25" s="365"/>
      <c r="AR25" s="365"/>
      <c r="AS25" s="375"/>
      <c r="AT25" s="365"/>
      <c r="AU25" s="378"/>
    </row>
    <row r="26" spans="1:47" s="5" customFormat="1" ht="29.25" customHeight="1" thickBot="1" x14ac:dyDescent="0.3">
      <c r="A26" s="341"/>
      <c r="B26" s="347"/>
      <c r="C26" s="373"/>
      <c r="D26" s="363"/>
      <c r="E26" s="368"/>
      <c r="F26" s="371"/>
      <c r="G26" s="200" t="s">
        <v>14</v>
      </c>
      <c r="H26" s="143">
        <f>+H22+H24</f>
        <v>391504978</v>
      </c>
      <c r="I26" s="143">
        <f>+I22+I24</f>
        <v>66493359</v>
      </c>
      <c r="J26" s="143">
        <f t="shared" si="9"/>
        <v>70000000</v>
      </c>
      <c r="K26" s="143">
        <f t="shared" si="9"/>
        <v>70000000</v>
      </c>
      <c r="L26" s="132">
        <f t="shared" si="9"/>
        <v>66493359</v>
      </c>
      <c r="M26" s="132">
        <f>+M22+M24</f>
        <v>51511408</v>
      </c>
      <c r="N26" s="143">
        <v>70300517</v>
      </c>
      <c r="O26" s="143">
        <v>51511408</v>
      </c>
      <c r="P26" s="143">
        <v>51511408</v>
      </c>
      <c r="Q26" s="143">
        <v>51511408</v>
      </c>
      <c r="R26" s="143">
        <f t="shared" si="10"/>
        <v>51511408</v>
      </c>
      <c r="S26" s="143">
        <f t="shared" si="10"/>
        <v>79994052</v>
      </c>
      <c r="T26" s="143">
        <f t="shared" si="10"/>
        <v>79994052</v>
      </c>
      <c r="U26" s="143">
        <f t="shared" si="10"/>
        <v>79994052</v>
      </c>
      <c r="V26" s="143">
        <f t="shared" si="10"/>
        <v>79994052</v>
      </c>
      <c r="W26" s="143"/>
      <c r="X26" s="143"/>
      <c r="Y26" s="143"/>
      <c r="Z26" s="143">
        <f>+Z22+Z24</f>
        <v>90000000</v>
      </c>
      <c r="AA26" s="143"/>
      <c r="AB26" s="143"/>
      <c r="AC26" s="143"/>
      <c r="AD26" s="143"/>
      <c r="AE26" s="143"/>
      <c r="AF26" s="143">
        <f>+AF22+AF24</f>
        <v>100000000</v>
      </c>
      <c r="AG26" s="143"/>
      <c r="AH26" s="143"/>
      <c r="AI26" s="143"/>
      <c r="AJ26" s="143"/>
      <c r="AK26" s="132">
        <f t="shared" si="11"/>
        <v>0</v>
      </c>
      <c r="AL26" s="132">
        <f t="shared" si="11"/>
        <v>23808450</v>
      </c>
      <c r="AM26" s="132">
        <f t="shared" si="11"/>
        <v>29993570</v>
      </c>
      <c r="AN26" s="132"/>
      <c r="AO26" s="216">
        <f t="shared" si="8"/>
        <v>0.37494750234679947</v>
      </c>
      <c r="AP26" s="216">
        <f t="shared" ref="AP26" si="12">(L26+R26+AM26)/H26</f>
        <v>0.37802415120249122</v>
      </c>
      <c r="AQ26" s="366"/>
      <c r="AR26" s="366"/>
      <c r="AS26" s="376"/>
      <c r="AT26" s="366"/>
      <c r="AU26" s="379"/>
    </row>
    <row r="27" spans="1:47" s="5" customFormat="1" ht="29.25" customHeight="1" x14ac:dyDescent="0.25">
      <c r="A27" s="340" t="s">
        <v>98</v>
      </c>
      <c r="B27" s="345">
        <v>4</v>
      </c>
      <c r="C27" s="354" t="s">
        <v>93</v>
      </c>
      <c r="D27" s="351" t="s">
        <v>89</v>
      </c>
      <c r="E27" s="368"/>
      <c r="F27" s="371"/>
      <c r="G27" s="193" t="s">
        <v>9</v>
      </c>
      <c r="H27" s="142">
        <v>10</v>
      </c>
      <c r="I27" s="165">
        <v>0.8</v>
      </c>
      <c r="J27" s="142">
        <v>1</v>
      </c>
      <c r="K27" s="142">
        <v>1</v>
      </c>
      <c r="L27" s="218">
        <v>0.8</v>
      </c>
      <c r="M27" s="218">
        <v>4</v>
      </c>
      <c r="N27" s="142">
        <v>4</v>
      </c>
      <c r="O27" s="142">
        <v>4</v>
      </c>
      <c r="P27" s="142">
        <v>4</v>
      </c>
      <c r="Q27" s="142">
        <v>4</v>
      </c>
      <c r="R27" s="142">
        <v>4</v>
      </c>
      <c r="S27" s="142">
        <v>7</v>
      </c>
      <c r="T27" s="142">
        <v>7</v>
      </c>
      <c r="U27" s="142">
        <v>7</v>
      </c>
      <c r="V27" s="142">
        <v>7</v>
      </c>
      <c r="W27" s="142"/>
      <c r="X27" s="142"/>
      <c r="Y27" s="142"/>
      <c r="Z27" s="142">
        <v>9</v>
      </c>
      <c r="AA27" s="142"/>
      <c r="AB27" s="142"/>
      <c r="AC27" s="142"/>
      <c r="AD27" s="142"/>
      <c r="AE27" s="142"/>
      <c r="AF27" s="142">
        <v>10</v>
      </c>
      <c r="AG27" s="142"/>
      <c r="AH27" s="142"/>
      <c r="AI27" s="142"/>
      <c r="AJ27" s="142"/>
      <c r="AK27" s="219">
        <v>4.75</v>
      </c>
      <c r="AL27" s="219">
        <v>5.5</v>
      </c>
      <c r="AM27" s="218">
        <v>6</v>
      </c>
      <c r="AN27" s="218"/>
      <c r="AO27" s="211">
        <f>+AM27/V27</f>
        <v>0.8571428571428571</v>
      </c>
      <c r="AP27" s="211">
        <f>+AM27/H27</f>
        <v>0.6</v>
      </c>
      <c r="AQ27" s="364" t="s">
        <v>248</v>
      </c>
      <c r="AR27" s="364" t="s">
        <v>222</v>
      </c>
      <c r="AS27" s="374" t="s">
        <v>222</v>
      </c>
      <c r="AT27" s="364" t="s">
        <v>209</v>
      </c>
      <c r="AU27" s="377" t="s">
        <v>210</v>
      </c>
    </row>
    <row r="28" spans="1:47" s="5" customFormat="1" ht="29.25" customHeight="1" x14ac:dyDescent="0.25">
      <c r="A28" s="341"/>
      <c r="B28" s="346"/>
      <c r="C28" s="355"/>
      <c r="D28" s="352"/>
      <c r="E28" s="368"/>
      <c r="F28" s="371"/>
      <c r="G28" s="194" t="s">
        <v>10</v>
      </c>
      <c r="H28" s="127">
        <f>+K28+N28+T28+Z28+AF28</f>
        <v>1899885738</v>
      </c>
      <c r="I28" s="127">
        <v>129054090</v>
      </c>
      <c r="J28" s="127">
        <v>380062738</v>
      </c>
      <c r="K28" s="127">
        <f>247726072+132336666</f>
        <v>380062738</v>
      </c>
      <c r="L28" s="58">
        <v>129054090</v>
      </c>
      <c r="M28" s="58">
        <v>549823000</v>
      </c>
      <c r="N28" s="127">
        <v>549823000</v>
      </c>
      <c r="O28" s="127">
        <v>549823000</v>
      </c>
      <c r="P28" s="127">
        <v>549823000</v>
      </c>
      <c r="Q28" s="127">
        <f>549823000-1367840</f>
        <v>548455160</v>
      </c>
      <c r="R28" s="127">
        <v>534003078</v>
      </c>
      <c r="S28" s="127">
        <v>470000000</v>
      </c>
      <c r="T28" s="127">
        <v>470000000</v>
      </c>
      <c r="U28" s="127">
        <v>470000000</v>
      </c>
      <c r="V28" s="127">
        <v>468632160</v>
      </c>
      <c r="W28" s="127"/>
      <c r="X28" s="127"/>
      <c r="Y28" s="127"/>
      <c r="Z28" s="127">
        <v>300000000</v>
      </c>
      <c r="AA28" s="127"/>
      <c r="AB28" s="127"/>
      <c r="AC28" s="127"/>
      <c r="AD28" s="127"/>
      <c r="AE28" s="127"/>
      <c r="AF28" s="127">
        <v>200000000</v>
      </c>
      <c r="AG28" s="127"/>
      <c r="AH28" s="127"/>
      <c r="AI28" s="127"/>
      <c r="AJ28" s="127"/>
      <c r="AK28" s="58">
        <v>150558000</v>
      </c>
      <c r="AL28" s="58">
        <f>29978385+150558000</f>
        <v>180536385</v>
      </c>
      <c r="AM28" s="58">
        <v>180536385</v>
      </c>
      <c r="AN28" s="58"/>
      <c r="AO28" s="178">
        <f>+AM28/V28</f>
        <v>0.38524113453929409</v>
      </c>
      <c r="AP28" s="178">
        <f>(L28+R28+AM28)/H28</f>
        <v>0.44402330946915081</v>
      </c>
      <c r="AQ28" s="365"/>
      <c r="AR28" s="365"/>
      <c r="AS28" s="375"/>
      <c r="AT28" s="365"/>
      <c r="AU28" s="378"/>
    </row>
    <row r="29" spans="1:47" s="5" customFormat="1" ht="29.25" customHeight="1" thickBot="1" x14ac:dyDescent="0.3">
      <c r="A29" s="341"/>
      <c r="B29" s="346"/>
      <c r="C29" s="355"/>
      <c r="D29" s="352"/>
      <c r="E29" s="368"/>
      <c r="F29" s="371"/>
      <c r="G29" s="194" t="s">
        <v>11</v>
      </c>
      <c r="H29" s="127">
        <v>0</v>
      </c>
      <c r="I29" s="127">
        <v>0</v>
      </c>
      <c r="J29" s="127">
        <v>0</v>
      </c>
      <c r="K29" s="127">
        <v>0</v>
      </c>
      <c r="L29" s="136">
        <v>0</v>
      </c>
      <c r="M29" s="136">
        <v>0</v>
      </c>
      <c r="N29" s="127">
        <v>0</v>
      </c>
      <c r="O29" s="127">
        <v>0</v>
      </c>
      <c r="P29" s="127">
        <v>0</v>
      </c>
      <c r="Q29" s="127">
        <v>0</v>
      </c>
      <c r="R29" s="127">
        <v>0</v>
      </c>
      <c r="S29" s="127">
        <v>0</v>
      </c>
      <c r="T29" s="127">
        <v>0</v>
      </c>
      <c r="U29" s="127">
        <v>0</v>
      </c>
      <c r="V29" s="127">
        <v>0</v>
      </c>
      <c r="W29" s="127"/>
      <c r="X29" s="127"/>
      <c r="Y29" s="127"/>
      <c r="Z29" s="127"/>
      <c r="AA29" s="127"/>
      <c r="AB29" s="127"/>
      <c r="AC29" s="127"/>
      <c r="AD29" s="127"/>
      <c r="AE29" s="127"/>
      <c r="AF29" s="127"/>
      <c r="AG29" s="127"/>
      <c r="AH29" s="127"/>
      <c r="AI29" s="127"/>
      <c r="AJ29" s="127"/>
      <c r="AK29" s="136">
        <v>0</v>
      </c>
      <c r="AL29" s="136">
        <v>0</v>
      </c>
      <c r="AM29" s="136">
        <v>0</v>
      </c>
      <c r="AN29" s="144"/>
      <c r="AO29" s="178"/>
      <c r="AP29" s="178"/>
      <c r="AQ29" s="365"/>
      <c r="AR29" s="365"/>
      <c r="AS29" s="375"/>
      <c r="AT29" s="365"/>
      <c r="AU29" s="378"/>
    </row>
    <row r="30" spans="1:47" s="5" customFormat="1" ht="29.25" customHeight="1" x14ac:dyDescent="0.25">
      <c r="A30" s="341"/>
      <c r="B30" s="346"/>
      <c r="C30" s="355"/>
      <c r="D30" s="352"/>
      <c r="E30" s="368"/>
      <c r="F30" s="371"/>
      <c r="G30" s="194" t="s">
        <v>12</v>
      </c>
      <c r="H30" s="127">
        <f>R30+AM30</f>
        <v>481435686</v>
      </c>
      <c r="I30" s="127">
        <v>0</v>
      </c>
      <c r="J30" s="127">
        <v>0</v>
      </c>
      <c r="K30" s="127">
        <v>0</v>
      </c>
      <c r="L30" s="58">
        <v>0</v>
      </c>
      <c r="M30" s="58">
        <v>115472095</v>
      </c>
      <c r="N30" s="127">
        <v>96683188</v>
      </c>
      <c r="O30" s="127">
        <v>115472095</v>
      </c>
      <c r="P30" s="127">
        <v>115472095</v>
      </c>
      <c r="Q30" s="127">
        <v>115472095</v>
      </c>
      <c r="R30" s="127">
        <v>115472095</v>
      </c>
      <c r="S30" s="127">
        <f>1773200+17245700+8004334+3492800+2837900+323000000+3856633+66531591+4219267+1673633</f>
        <v>432635058</v>
      </c>
      <c r="T30" s="127">
        <v>404885358</v>
      </c>
      <c r="U30" s="127">
        <v>404885358</v>
      </c>
      <c r="V30" s="202">
        <v>398263591</v>
      </c>
      <c r="W30" s="127"/>
      <c r="X30" s="127"/>
      <c r="Y30" s="127"/>
      <c r="Z30" s="127"/>
      <c r="AA30" s="127"/>
      <c r="AB30" s="127"/>
      <c r="AC30" s="127"/>
      <c r="AD30" s="127"/>
      <c r="AE30" s="127"/>
      <c r="AF30" s="127"/>
      <c r="AG30" s="127"/>
      <c r="AH30" s="127"/>
      <c r="AI30" s="127"/>
      <c r="AJ30" s="127"/>
      <c r="AK30" s="58">
        <v>105632000</v>
      </c>
      <c r="AL30" s="58">
        <f>66531591+105632000</f>
        <v>172163591</v>
      </c>
      <c r="AM30" s="58">
        <v>365963591</v>
      </c>
      <c r="AN30" s="58"/>
      <c r="AO30" s="178">
        <f t="shared" ref="AO30:AO32" si="13">+AM30/V30</f>
        <v>0.91889793410716269</v>
      </c>
      <c r="AP30" s="178"/>
      <c r="AQ30" s="365"/>
      <c r="AR30" s="365"/>
      <c r="AS30" s="375"/>
      <c r="AT30" s="365"/>
      <c r="AU30" s="378"/>
    </row>
    <row r="31" spans="1:47" s="5" customFormat="1" ht="29.25" customHeight="1" x14ac:dyDescent="0.25">
      <c r="A31" s="341"/>
      <c r="B31" s="346"/>
      <c r="C31" s="355"/>
      <c r="D31" s="352"/>
      <c r="E31" s="368"/>
      <c r="F31" s="371"/>
      <c r="G31" s="194" t="s">
        <v>13</v>
      </c>
      <c r="H31" s="127">
        <f>+H27+H29</f>
        <v>10</v>
      </c>
      <c r="I31" s="166">
        <f>+I27+I29</f>
        <v>0.8</v>
      </c>
      <c r="J31" s="127">
        <f t="shared" ref="J31:L32" si="14">+J27+J29</f>
        <v>1</v>
      </c>
      <c r="K31" s="127">
        <f t="shared" si="14"/>
        <v>1</v>
      </c>
      <c r="L31" s="135">
        <f t="shared" si="14"/>
        <v>0.8</v>
      </c>
      <c r="M31" s="135">
        <f>+M27+M29</f>
        <v>4</v>
      </c>
      <c r="N31" s="127">
        <v>4</v>
      </c>
      <c r="O31" s="127">
        <v>4</v>
      </c>
      <c r="P31" s="127">
        <v>4</v>
      </c>
      <c r="Q31" s="127">
        <v>4</v>
      </c>
      <c r="R31" s="127">
        <f t="shared" ref="R31:V32" si="15">+R27+R29</f>
        <v>4</v>
      </c>
      <c r="S31" s="127">
        <f t="shared" si="15"/>
        <v>7</v>
      </c>
      <c r="T31" s="127">
        <f>+T27+T29</f>
        <v>7</v>
      </c>
      <c r="U31" s="127">
        <f>+U27+U29</f>
        <v>7</v>
      </c>
      <c r="V31" s="127">
        <f>+V27+V29</f>
        <v>7</v>
      </c>
      <c r="W31" s="127"/>
      <c r="X31" s="127"/>
      <c r="Y31" s="127"/>
      <c r="Z31" s="127">
        <f>+Z27+Z29</f>
        <v>9</v>
      </c>
      <c r="AA31" s="127"/>
      <c r="AB31" s="127"/>
      <c r="AC31" s="127"/>
      <c r="AD31" s="127"/>
      <c r="AE31" s="127"/>
      <c r="AF31" s="127">
        <f>+AF27+AF29</f>
        <v>10</v>
      </c>
      <c r="AG31" s="127"/>
      <c r="AH31" s="127"/>
      <c r="AI31" s="127"/>
      <c r="AJ31" s="127"/>
      <c r="AK31" s="135">
        <f t="shared" ref="AK31:AM32" si="16">+AK27+AK29</f>
        <v>4.75</v>
      </c>
      <c r="AL31" s="135">
        <f>+AL27+AL29</f>
        <v>5.5</v>
      </c>
      <c r="AM31" s="135">
        <f>+AM27+AM29</f>
        <v>6</v>
      </c>
      <c r="AN31" s="135"/>
      <c r="AO31" s="178">
        <f t="shared" si="13"/>
        <v>0.8571428571428571</v>
      </c>
      <c r="AP31" s="178">
        <f>+AM31/H31</f>
        <v>0.6</v>
      </c>
      <c r="AQ31" s="365"/>
      <c r="AR31" s="365"/>
      <c r="AS31" s="375"/>
      <c r="AT31" s="365"/>
      <c r="AU31" s="378"/>
    </row>
    <row r="32" spans="1:47" s="5" customFormat="1" ht="29.25" customHeight="1" thickBot="1" x14ac:dyDescent="0.3">
      <c r="A32" s="342"/>
      <c r="B32" s="347"/>
      <c r="C32" s="373"/>
      <c r="D32" s="363"/>
      <c r="E32" s="368"/>
      <c r="F32" s="371"/>
      <c r="G32" s="200" t="s">
        <v>14</v>
      </c>
      <c r="H32" s="143">
        <f>+H28+H30</f>
        <v>2381321424</v>
      </c>
      <c r="I32" s="143">
        <f>+I28+I30</f>
        <v>129054090</v>
      </c>
      <c r="J32" s="143">
        <f t="shared" si="14"/>
        <v>380062738</v>
      </c>
      <c r="K32" s="143">
        <f t="shared" si="14"/>
        <v>380062738</v>
      </c>
      <c r="L32" s="132">
        <f t="shared" si="14"/>
        <v>129054090</v>
      </c>
      <c r="M32" s="132">
        <f>+M28+M30</f>
        <v>665295095</v>
      </c>
      <c r="N32" s="143">
        <v>646506188</v>
      </c>
      <c r="O32" s="143">
        <v>646506188</v>
      </c>
      <c r="P32" s="143">
        <v>646506188</v>
      </c>
      <c r="Q32" s="143">
        <v>646506188</v>
      </c>
      <c r="R32" s="143">
        <f t="shared" si="15"/>
        <v>649475173</v>
      </c>
      <c r="S32" s="143">
        <f t="shared" si="15"/>
        <v>902635058</v>
      </c>
      <c r="T32" s="143">
        <f t="shared" si="15"/>
        <v>874885358</v>
      </c>
      <c r="U32" s="143">
        <f t="shared" si="15"/>
        <v>874885358</v>
      </c>
      <c r="V32" s="143">
        <f t="shared" si="15"/>
        <v>866895751</v>
      </c>
      <c r="W32" s="143"/>
      <c r="X32" s="143"/>
      <c r="Y32" s="143"/>
      <c r="Z32" s="143">
        <f>+Z28+Z30</f>
        <v>300000000</v>
      </c>
      <c r="AA32" s="143"/>
      <c r="AB32" s="143"/>
      <c r="AC32" s="143"/>
      <c r="AD32" s="143"/>
      <c r="AE32" s="143"/>
      <c r="AF32" s="143">
        <f>+AF28+AF30</f>
        <v>200000000</v>
      </c>
      <c r="AG32" s="143"/>
      <c r="AH32" s="143"/>
      <c r="AI32" s="143"/>
      <c r="AJ32" s="143"/>
      <c r="AK32" s="132">
        <f t="shared" si="16"/>
        <v>256190000</v>
      </c>
      <c r="AL32" s="132">
        <f t="shared" si="16"/>
        <v>352699976</v>
      </c>
      <c r="AM32" s="132">
        <f t="shared" si="16"/>
        <v>546499976</v>
      </c>
      <c r="AN32" s="132"/>
      <c r="AO32" s="216">
        <f t="shared" si="13"/>
        <v>0.63041026025285019</v>
      </c>
      <c r="AP32" s="216">
        <f t="shared" ref="AP32" si="17">(L32+R32+AM32)/H32</f>
        <v>0.55642603541284896</v>
      </c>
      <c r="AQ32" s="366"/>
      <c r="AR32" s="366"/>
      <c r="AS32" s="376"/>
      <c r="AT32" s="366"/>
      <c r="AU32" s="379"/>
    </row>
    <row r="33" spans="1:51" s="54" customFormat="1" ht="29.25" customHeight="1" x14ac:dyDescent="0.25">
      <c r="A33" s="343" t="s">
        <v>99</v>
      </c>
      <c r="B33" s="345">
        <v>5</v>
      </c>
      <c r="C33" s="354" t="s">
        <v>94</v>
      </c>
      <c r="D33" s="351" t="s">
        <v>89</v>
      </c>
      <c r="E33" s="368"/>
      <c r="F33" s="371"/>
      <c r="G33" s="193" t="s">
        <v>9</v>
      </c>
      <c r="H33" s="145">
        <v>0.9</v>
      </c>
      <c r="I33" s="145">
        <v>0.85</v>
      </c>
      <c r="J33" s="145">
        <v>0.85</v>
      </c>
      <c r="K33" s="145">
        <v>0.85</v>
      </c>
      <c r="L33" s="57">
        <v>0.85</v>
      </c>
      <c r="M33" s="169">
        <v>0.86499999999999999</v>
      </c>
      <c r="N33" s="203">
        <v>0.86499999999999999</v>
      </c>
      <c r="O33" s="203">
        <v>0.86499999999999999</v>
      </c>
      <c r="P33" s="203">
        <v>0.86499999999999999</v>
      </c>
      <c r="Q33" s="203">
        <v>0.86499999999999999</v>
      </c>
      <c r="R33" s="145">
        <v>0.87</v>
      </c>
      <c r="S33" s="145">
        <v>0.88</v>
      </c>
      <c r="T33" s="145">
        <v>0.88</v>
      </c>
      <c r="U33" s="145">
        <v>0.88</v>
      </c>
      <c r="V33" s="145">
        <v>0.88</v>
      </c>
      <c r="W33" s="145"/>
      <c r="X33" s="145"/>
      <c r="Y33" s="145"/>
      <c r="Z33" s="145">
        <v>0.89</v>
      </c>
      <c r="AA33" s="145"/>
      <c r="AB33" s="145"/>
      <c r="AC33" s="145"/>
      <c r="AD33" s="145"/>
      <c r="AE33" s="145"/>
      <c r="AF33" s="145">
        <v>0.9</v>
      </c>
      <c r="AG33" s="145"/>
      <c r="AH33" s="145"/>
      <c r="AI33" s="145"/>
      <c r="AJ33" s="145"/>
      <c r="AK33" s="223">
        <v>0.86870000000000003</v>
      </c>
      <c r="AL33" s="223">
        <v>0.87250000000000005</v>
      </c>
      <c r="AM33" s="223">
        <v>0.87749999999999995</v>
      </c>
      <c r="AN33" s="57"/>
      <c r="AO33" s="211">
        <f>+AM33/V33</f>
        <v>0.99715909090909083</v>
      </c>
      <c r="AP33" s="211">
        <f>+AM33/H33</f>
        <v>0.97499999999999987</v>
      </c>
      <c r="AQ33" s="364" t="s">
        <v>237</v>
      </c>
      <c r="AR33" s="364" t="s">
        <v>222</v>
      </c>
      <c r="AS33" s="374" t="s">
        <v>222</v>
      </c>
      <c r="AT33" s="364" t="s">
        <v>211</v>
      </c>
      <c r="AU33" s="377" t="s">
        <v>212</v>
      </c>
    </row>
    <row r="34" spans="1:51" s="5" customFormat="1" ht="29.25" customHeight="1" x14ac:dyDescent="0.25">
      <c r="A34" s="343"/>
      <c r="B34" s="346"/>
      <c r="C34" s="355"/>
      <c r="D34" s="352"/>
      <c r="E34" s="368"/>
      <c r="F34" s="371"/>
      <c r="G34" s="194" t="s">
        <v>10</v>
      </c>
      <c r="H34" s="224">
        <f>+K34+N34+T34+Z34+AF34</f>
        <v>3071438958</v>
      </c>
      <c r="I34" s="224">
        <v>425843558</v>
      </c>
      <c r="J34" s="204">
        <v>456438958</v>
      </c>
      <c r="K34" s="127">
        <f>8500000+417938958</f>
        <v>426438958</v>
      </c>
      <c r="L34" s="58">
        <v>425843558</v>
      </c>
      <c r="M34" s="58">
        <v>521417500</v>
      </c>
      <c r="N34" s="127">
        <v>522000000</v>
      </c>
      <c r="O34" s="127">
        <v>522000000</v>
      </c>
      <c r="P34" s="127">
        <v>522000000</v>
      </c>
      <c r="Q34" s="127">
        <v>522000000</v>
      </c>
      <c r="R34" s="201">
        <v>521417500</v>
      </c>
      <c r="S34" s="127">
        <v>527000000</v>
      </c>
      <c r="T34" s="127">
        <f>+S34</f>
        <v>527000000</v>
      </c>
      <c r="U34" s="127">
        <v>524176500</v>
      </c>
      <c r="V34" s="127">
        <v>524176500</v>
      </c>
      <c r="W34" s="127"/>
      <c r="X34" s="127"/>
      <c r="Y34" s="127"/>
      <c r="Z34" s="127">
        <v>786000000</v>
      </c>
      <c r="AA34" s="127"/>
      <c r="AB34" s="127"/>
      <c r="AC34" s="127"/>
      <c r="AD34" s="127"/>
      <c r="AE34" s="127"/>
      <c r="AF34" s="127">
        <v>810000000</v>
      </c>
      <c r="AG34" s="127"/>
      <c r="AH34" s="127"/>
      <c r="AI34" s="127"/>
      <c r="AJ34" s="127"/>
      <c r="AK34" s="58">
        <v>481008000</v>
      </c>
      <c r="AL34" s="58">
        <f>480184500</f>
        <v>480184500</v>
      </c>
      <c r="AM34" s="58">
        <v>500528500</v>
      </c>
      <c r="AN34" s="58"/>
      <c r="AO34" s="178">
        <f>+AM34/V34</f>
        <v>0.95488542504290064</v>
      </c>
      <c r="AP34" s="178">
        <f>(L34+R34+AM34)/H34</f>
        <v>0.47137175043932616</v>
      </c>
      <c r="AQ34" s="365"/>
      <c r="AR34" s="365"/>
      <c r="AS34" s="375"/>
      <c r="AT34" s="365"/>
      <c r="AU34" s="378"/>
    </row>
    <row r="35" spans="1:51" s="54" customFormat="1" ht="29.25" customHeight="1" x14ac:dyDescent="0.25">
      <c r="A35" s="343"/>
      <c r="B35" s="346"/>
      <c r="C35" s="355"/>
      <c r="D35" s="352"/>
      <c r="E35" s="368"/>
      <c r="F35" s="371"/>
      <c r="G35" s="194" t="s">
        <v>11</v>
      </c>
      <c r="H35" s="123">
        <v>0</v>
      </c>
      <c r="I35" s="123">
        <v>0</v>
      </c>
      <c r="J35" s="123">
        <v>0</v>
      </c>
      <c r="K35" s="123">
        <v>0</v>
      </c>
      <c r="L35" s="128"/>
      <c r="M35" s="128">
        <v>0</v>
      </c>
      <c r="N35" s="123">
        <v>0</v>
      </c>
      <c r="O35" s="123">
        <v>0</v>
      </c>
      <c r="P35" s="123">
        <v>0</v>
      </c>
      <c r="Q35" s="123">
        <v>0</v>
      </c>
      <c r="R35" s="123">
        <v>0</v>
      </c>
      <c r="S35" s="123">
        <v>0</v>
      </c>
      <c r="T35" s="123">
        <v>0</v>
      </c>
      <c r="U35" s="123">
        <v>0</v>
      </c>
      <c r="V35" s="123">
        <v>0</v>
      </c>
      <c r="W35" s="123"/>
      <c r="X35" s="123"/>
      <c r="Y35" s="123"/>
      <c r="Z35" s="123"/>
      <c r="AA35" s="123"/>
      <c r="AB35" s="123"/>
      <c r="AC35" s="123"/>
      <c r="AD35" s="123"/>
      <c r="AE35" s="123"/>
      <c r="AF35" s="123"/>
      <c r="AG35" s="123"/>
      <c r="AH35" s="123"/>
      <c r="AI35" s="123"/>
      <c r="AJ35" s="123"/>
      <c r="AK35" s="128"/>
      <c r="AL35" s="128"/>
      <c r="AM35" s="128">
        <v>0</v>
      </c>
      <c r="AN35" s="128"/>
      <c r="AO35" s="178"/>
      <c r="AP35" s="178"/>
      <c r="AQ35" s="365"/>
      <c r="AR35" s="365"/>
      <c r="AS35" s="375"/>
      <c r="AT35" s="365"/>
      <c r="AU35" s="378"/>
    </row>
    <row r="36" spans="1:51" s="5" customFormat="1" ht="29.25" customHeight="1" x14ac:dyDescent="0.25">
      <c r="A36" s="343"/>
      <c r="B36" s="346"/>
      <c r="C36" s="355"/>
      <c r="D36" s="352"/>
      <c r="E36" s="368"/>
      <c r="F36" s="371"/>
      <c r="G36" s="194" t="s">
        <v>12</v>
      </c>
      <c r="H36" s="127">
        <f>R36+AM36</f>
        <v>133630883</v>
      </c>
      <c r="I36" s="127">
        <v>0</v>
      </c>
      <c r="J36" s="127">
        <v>0</v>
      </c>
      <c r="K36" s="127">
        <v>0</v>
      </c>
      <c r="L36" s="58"/>
      <c r="M36" s="58">
        <v>130745383</v>
      </c>
      <c r="N36" s="127">
        <v>117004537</v>
      </c>
      <c r="O36" s="127">
        <v>130745383</v>
      </c>
      <c r="P36" s="127">
        <v>130745383</v>
      </c>
      <c r="Q36" s="127">
        <v>130745383</v>
      </c>
      <c r="R36" s="201">
        <v>130745383</v>
      </c>
      <c r="S36" s="127">
        <v>2885500</v>
      </c>
      <c r="T36" s="127">
        <v>2885500</v>
      </c>
      <c r="U36" s="127">
        <v>2885500</v>
      </c>
      <c r="V36" s="127">
        <v>2885500</v>
      </c>
      <c r="W36" s="127"/>
      <c r="X36" s="127"/>
      <c r="Y36" s="127"/>
      <c r="Z36" s="127"/>
      <c r="AA36" s="127"/>
      <c r="AB36" s="127"/>
      <c r="AC36" s="127"/>
      <c r="AD36" s="127"/>
      <c r="AE36" s="127"/>
      <c r="AF36" s="127"/>
      <c r="AG36" s="127"/>
      <c r="AH36" s="127"/>
      <c r="AI36" s="127"/>
      <c r="AJ36" s="127"/>
      <c r="AK36" s="58">
        <v>2885500</v>
      </c>
      <c r="AL36" s="58">
        <v>2885500</v>
      </c>
      <c r="AM36" s="58">
        <v>2885500</v>
      </c>
      <c r="AN36" s="58"/>
      <c r="AO36" s="178">
        <f t="shared" ref="AO36:AO38" si="18">+AM36/V36</f>
        <v>1</v>
      </c>
      <c r="AP36" s="178"/>
      <c r="AQ36" s="365"/>
      <c r="AR36" s="365"/>
      <c r="AS36" s="375"/>
      <c r="AT36" s="365"/>
      <c r="AU36" s="378"/>
    </row>
    <row r="37" spans="1:51" s="54" customFormat="1" ht="29.25" customHeight="1" x14ac:dyDescent="0.25">
      <c r="A37" s="343"/>
      <c r="B37" s="346"/>
      <c r="C37" s="355"/>
      <c r="D37" s="352"/>
      <c r="E37" s="368"/>
      <c r="F37" s="371"/>
      <c r="G37" s="194" t="s">
        <v>13</v>
      </c>
      <c r="H37" s="123">
        <f>+H33+H35</f>
        <v>0.9</v>
      </c>
      <c r="I37" s="123">
        <f>+I33+I35</f>
        <v>0.85</v>
      </c>
      <c r="J37" s="123">
        <f t="shared" ref="J37:L38" si="19">+J33+J35</f>
        <v>0.85</v>
      </c>
      <c r="K37" s="123">
        <f t="shared" si="19"/>
        <v>0.85</v>
      </c>
      <c r="L37" s="128">
        <f t="shared" si="19"/>
        <v>0.85</v>
      </c>
      <c r="M37" s="170">
        <f>+M33+M35</f>
        <v>0.86499999999999999</v>
      </c>
      <c r="N37" s="205">
        <v>0.86499999999999999</v>
      </c>
      <c r="O37" s="205">
        <v>0.86499999999999999</v>
      </c>
      <c r="P37" s="205">
        <v>0.86499999999999999</v>
      </c>
      <c r="Q37" s="205">
        <v>0.86499999999999999</v>
      </c>
      <c r="R37" s="123">
        <f t="shared" ref="R37:T38" si="20">+R33+R35</f>
        <v>0.87</v>
      </c>
      <c r="S37" s="123">
        <f t="shared" si="20"/>
        <v>0.88</v>
      </c>
      <c r="T37" s="123">
        <f t="shared" si="20"/>
        <v>0.88</v>
      </c>
      <c r="U37" s="123">
        <f>+U33+U35</f>
        <v>0.88</v>
      </c>
      <c r="V37" s="123">
        <f>+V33+V35</f>
        <v>0.88</v>
      </c>
      <c r="W37" s="123"/>
      <c r="X37" s="123"/>
      <c r="Y37" s="123"/>
      <c r="Z37" s="123">
        <f>+Z33+Z35</f>
        <v>0.89</v>
      </c>
      <c r="AA37" s="123"/>
      <c r="AB37" s="123"/>
      <c r="AC37" s="123"/>
      <c r="AD37" s="123"/>
      <c r="AE37" s="123"/>
      <c r="AF37" s="123">
        <f>+AF33+AF35</f>
        <v>0.9</v>
      </c>
      <c r="AG37" s="123"/>
      <c r="AH37" s="123"/>
      <c r="AI37" s="123"/>
      <c r="AJ37" s="123"/>
      <c r="AK37" s="123">
        <f t="shared" ref="AK37" si="21">+AK33+AK35</f>
        <v>0.86870000000000003</v>
      </c>
      <c r="AL37" s="123">
        <f>+AL33+AL35</f>
        <v>0.87250000000000005</v>
      </c>
      <c r="AM37" s="123">
        <f>+AM33+AM35</f>
        <v>0.87749999999999995</v>
      </c>
      <c r="AN37" s="128"/>
      <c r="AO37" s="178">
        <f>+AM37/V37</f>
        <v>0.99715909090909083</v>
      </c>
      <c r="AP37" s="178">
        <f>+AM37/H37</f>
        <v>0.97499999999999987</v>
      </c>
      <c r="AQ37" s="365"/>
      <c r="AR37" s="365"/>
      <c r="AS37" s="375"/>
      <c r="AT37" s="365"/>
      <c r="AU37" s="378"/>
    </row>
    <row r="38" spans="1:51" s="5" customFormat="1" ht="29.25" customHeight="1" thickBot="1" x14ac:dyDescent="0.3">
      <c r="A38" s="343"/>
      <c r="B38" s="347"/>
      <c r="C38" s="373"/>
      <c r="D38" s="363"/>
      <c r="E38" s="368"/>
      <c r="F38" s="371"/>
      <c r="G38" s="200" t="s">
        <v>14</v>
      </c>
      <c r="H38" s="143">
        <f>+H34+H36</f>
        <v>3205069841</v>
      </c>
      <c r="I38" s="143">
        <f>+I34+I36</f>
        <v>425843558</v>
      </c>
      <c r="J38" s="143">
        <f t="shared" si="19"/>
        <v>456438958</v>
      </c>
      <c r="K38" s="143">
        <f t="shared" si="19"/>
        <v>426438958</v>
      </c>
      <c r="L38" s="132">
        <f t="shared" si="19"/>
        <v>425843558</v>
      </c>
      <c r="M38" s="132">
        <f>+M34+M36</f>
        <v>652162883</v>
      </c>
      <c r="N38" s="143">
        <v>639004537</v>
      </c>
      <c r="O38" s="143">
        <v>652745383</v>
      </c>
      <c r="P38" s="143">
        <v>652745383</v>
      </c>
      <c r="Q38" s="143">
        <v>652745383</v>
      </c>
      <c r="R38" s="143">
        <f t="shared" si="20"/>
        <v>652162883</v>
      </c>
      <c r="S38" s="143">
        <f>+S34+S36</f>
        <v>529885500</v>
      </c>
      <c r="T38" s="143">
        <f>+T34+T36</f>
        <v>529885500</v>
      </c>
      <c r="U38" s="143">
        <f>+U34+U36</f>
        <v>527062000</v>
      </c>
      <c r="V38" s="143">
        <f>+V34+V36</f>
        <v>527062000</v>
      </c>
      <c r="W38" s="143"/>
      <c r="X38" s="143"/>
      <c r="Y38" s="143"/>
      <c r="Z38" s="143">
        <f>+Z34+Z36</f>
        <v>786000000</v>
      </c>
      <c r="AA38" s="143"/>
      <c r="AB38" s="143"/>
      <c r="AC38" s="143"/>
      <c r="AD38" s="143"/>
      <c r="AE38" s="143"/>
      <c r="AF38" s="143">
        <f>+AF34+AF36</f>
        <v>810000000</v>
      </c>
      <c r="AG38" s="143"/>
      <c r="AH38" s="143"/>
      <c r="AI38" s="143"/>
      <c r="AJ38" s="143"/>
      <c r="AK38" s="143">
        <f>+AK34+AK36</f>
        <v>483893500</v>
      </c>
      <c r="AL38" s="143">
        <f>+AL34+AL36</f>
        <v>483070000</v>
      </c>
      <c r="AM38" s="143">
        <f>+AM34+AM36</f>
        <v>503414000</v>
      </c>
      <c r="AN38" s="132"/>
      <c r="AO38" s="216">
        <f t="shared" si="18"/>
        <v>0.95513241326447362</v>
      </c>
      <c r="AP38" s="216">
        <f t="shared" ref="AP38" si="22">(L38+R38+AM38)/H38</f>
        <v>0.49341216243406033</v>
      </c>
      <c r="AQ38" s="366"/>
      <c r="AR38" s="366"/>
      <c r="AS38" s="376"/>
      <c r="AT38" s="366"/>
      <c r="AU38" s="379"/>
    </row>
    <row r="39" spans="1:51" s="54" customFormat="1" ht="29.25" customHeight="1" x14ac:dyDescent="0.25">
      <c r="A39" s="343"/>
      <c r="B39" s="345">
        <v>6</v>
      </c>
      <c r="C39" s="354" t="s">
        <v>95</v>
      </c>
      <c r="D39" s="351" t="s">
        <v>96</v>
      </c>
      <c r="E39" s="368"/>
      <c r="F39" s="371"/>
      <c r="G39" s="193" t="s">
        <v>9</v>
      </c>
      <c r="H39" s="56">
        <v>0.82</v>
      </c>
      <c r="I39" s="56">
        <v>0.82</v>
      </c>
      <c r="J39" s="56">
        <v>0.82</v>
      </c>
      <c r="K39" s="56">
        <v>0.82</v>
      </c>
      <c r="L39" s="57">
        <v>0.82</v>
      </c>
      <c r="M39" s="57">
        <v>0.82</v>
      </c>
      <c r="N39" s="56">
        <v>0.82</v>
      </c>
      <c r="O39" s="56">
        <v>0.82</v>
      </c>
      <c r="P39" s="56">
        <v>0.82</v>
      </c>
      <c r="Q39" s="56">
        <v>0.82</v>
      </c>
      <c r="R39" s="56">
        <v>0.82</v>
      </c>
      <c r="S39" s="56">
        <v>0.82</v>
      </c>
      <c r="T39" s="56">
        <v>0.82</v>
      </c>
      <c r="U39" s="56">
        <v>0.82</v>
      </c>
      <c r="V39" s="56">
        <v>0.82</v>
      </c>
      <c r="W39" s="56"/>
      <c r="X39" s="56"/>
      <c r="Y39" s="56"/>
      <c r="Z39" s="56">
        <v>0.82</v>
      </c>
      <c r="AA39" s="56"/>
      <c r="AB39" s="56"/>
      <c r="AC39" s="56"/>
      <c r="AD39" s="56"/>
      <c r="AE39" s="56"/>
      <c r="AF39" s="56">
        <v>0.82</v>
      </c>
      <c r="AG39" s="56"/>
      <c r="AH39" s="56"/>
      <c r="AI39" s="56"/>
      <c r="AJ39" s="56"/>
      <c r="AK39" s="57">
        <v>0.82</v>
      </c>
      <c r="AL39" s="57">
        <v>0.82</v>
      </c>
      <c r="AM39" s="57">
        <v>0.82</v>
      </c>
      <c r="AN39" s="57"/>
      <c r="AO39" s="220">
        <f>AM39/V39</f>
        <v>1</v>
      </c>
      <c r="AP39" s="225">
        <f>((100/16)*9)%</f>
        <v>0.5625</v>
      </c>
      <c r="AQ39" s="364" t="s">
        <v>240</v>
      </c>
      <c r="AR39" s="364" t="s">
        <v>222</v>
      </c>
      <c r="AS39" s="374" t="s">
        <v>222</v>
      </c>
      <c r="AT39" s="364" t="s">
        <v>213</v>
      </c>
      <c r="AU39" s="377" t="s">
        <v>214</v>
      </c>
    </row>
    <row r="40" spans="1:51" s="5" customFormat="1" ht="29.25" customHeight="1" x14ac:dyDescent="0.25">
      <c r="A40" s="343"/>
      <c r="B40" s="346"/>
      <c r="C40" s="355"/>
      <c r="D40" s="352"/>
      <c r="E40" s="368"/>
      <c r="F40" s="371"/>
      <c r="G40" s="194" t="s">
        <v>10</v>
      </c>
      <c r="H40" s="124">
        <f>+K40+N40+T40+Z40+AF40</f>
        <v>2609561042</v>
      </c>
      <c r="I40" s="124">
        <v>381526164</v>
      </c>
      <c r="J40" s="204">
        <v>351561042</v>
      </c>
      <c r="K40" s="127">
        <f>+J40+30000000</f>
        <v>381561042</v>
      </c>
      <c r="L40" s="58">
        <v>381526164</v>
      </c>
      <c r="M40" s="58">
        <v>480689000</v>
      </c>
      <c r="N40" s="127">
        <v>502000000</v>
      </c>
      <c r="O40" s="127">
        <v>502000000</v>
      </c>
      <c r="P40" s="127">
        <v>502000000</v>
      </c>
      <c r="Q40" s="127">
        <v>502000000</v>
      </c>
      <c r="R40" s="201">
        <v>480689000</v>
      </c>
      <c r="S40" s="127">
        <v>520000000</v>
      </c>
      <c r="T40" s="127">
        <v>522000000</v>
      </c>
      <c r="U40" s="179">
        <f>+AL40</f>
        <v>522823500</v>
      </c>
      <c r="V40" s="127">
        <v>522823500</v>
      </c>
      <c r="W40" s="127"/>
      <c r="X40" s="127"/>
      <c r="Y40" s="127"/>
      <c r="Z40" s="127">
        <v>593000000</v>
      </c>
      <c r="AA40" s="127"/>
      <c r="AB40" s="127"/>
      <c r="AC40" s="127"/>
      <c r="AD40" s="127"/>
      <c r="AE40" s="127"/>
      <c r="AF40" s="127">
        <v>611000000</v>
      </c>
      <c r="AG40" s="127"/>
      <c r="AH40" s="127"/>
      <c r="AI40" s="127"/>
      <c r="AJ40" s="127"/>
      <c r="AK40" s="58">
        <v>522000000</v>
      </c>
      <c r="AL40" s="58">
        <f>522823500</f>
        <v>522823500</v>
      </c>
      <c r="AM40" s="58">
        <v>522823500</v>
      </c>
      <c r="AN40" s="58"/>
      <c r="AO40" s="115">
        <f t="shared" ref="AO40:AO42" si="23">AM40/V40</f>
        <v>1</v>
      </c>
      <c r="AP40" s="115">
        <f>(L40+R40+AM40+T40)/H40</f>
        <v>0.73078906118954856</v>
      </c>
      <c r="AQ40" s="365"/>
      <c r="AR40" s="365"/>
      <c r="AS40" s="375"/>
      <c r="AT40" s="365"/>
      <c r="AU40" s="378"/>
      <c r="AW40" s="126"/>
    </row>
    <row r="41" spans="1:51" s="54" customFormat="1" ht="29.25" customHeight="1" x14ac:dyDescent="0.25">
      <c r="A41" s="343"/>
      <c r="B41" s="346"/>
      <c r="C41" s="355"/>
      <c r="D41" s="352"/>
      <c r="E41" s="368"/>
      <c r="F41" s="371"/>
      <c r="G41" s="194" t="s">
        <v>11</v>
      </c>
      <c r="H41" s="122">
        <v>0</v>
      </c>
      <c r="I41" s="122">
        <v>0</v>
      </c>
      <c r="J41" s="123">
        <v>0</v>
      </c>
      <c r="K41" s="123">
        <v>0</v>
      </c>
      <c r="L41" s="128">
        <v>0</v>
      </c>
      <c r="M41" s="128">
        <v>0</v>
      </c>
      <c r="N41" s="129"/>
      <c r="O41" s="129"/>
      <c r="P41" s="129"/>
      <c r="Q41" s="129"/>
      <c r="R41" s="129">
        <v>0</v>
      </c>
      <c r="S41" s="129">
        <v>0</v>
      </c>
      <c r="T41" s="129">
        <v>0</v>
      </c>
      <c r="U41" s="129"/>
      <c r="V41" s="129"/>
      <c r="W41" s="129"/>
      <c r="X41" s="129"/>
      <c r="Y41" s="129"/>
      <c r="Z41" s="129"/>
      <c r="AA41" s="129"/>
      <c r="AB41" s="129"/>
      <c r="AC41" s="129"/>
      <c r="AD41" s="129"/>
      <c r="AE41" s="129"/>
      <c r="AF41" s="129"/>
      <c r="AG41" s="129"/>
      <c r="AH41" s="129"/>
      <c r="AI41" s="129"/>
      <c r="AJ41" s="129"/>
      <c r="AK41" s="128">
        <v>0</v>
      </c>
      <c r="AL41" s="128">
        <v>0</v>
      </c>
      <c r="AM41" s="128">
        <v>0</v>
      </c>
      <c r="AN41" s="128"/>
      <c r="AO41" s="115"/>
      <c r="AP41" s="116"/>
      <c r="AQ41" s="365"/>
      <c r="AR41" s="365"/>
      <c r="AS41" s="375"/>
      <c r="AT41" s="365"/>
      <c r="AU41" s="378"/>
    </row>
    <row r="42" spans="1:51" s="55" customFormat="1" ht="29.25" customHeight="1" x14ac:dyDescent="0.25">
      <c r="A42" s="343"/>
      <c r="B42" s="346"/>
      <c r="C42" s="355"/>
      <c r="D42" s="352"/>
      <c r="E42" s="368"/>
      <c r="F42" s="371"/>
      <c r="G42" s="194" t="s">
        <v>12</v>
      </c>
      <c r="H42" s="224">
        <f>R42+AM42</f>
        <v>122854605</v>
      </c>
      <c r="I42" s="224">
        <v>0</v>
      </c>
      <c r="J42" s="127">
        <v>0</v>
      </c>
      <c r="K42" s="123">
        <v>0</v>
      </c>
      <c r="L42" s="171">
        <v>0</v>
      </c>
      <c r="M42" s="171">
        <v>97152272</v>
      </c>
      <c r="N42" s="206">
        <v>110892918</v>
      </c>
      <c r="O42" s="206">
        <v>97152272</v>
      </c>
      <c r="P42" s="206">
        <v>97152272</v>
      </c>
      <c r="Q42" s="206">
        <v>97152272</v>
      </c>
      <c r="R42" s="206">
        <v>97152272</v>
      </c>
      <c r="S42" s="127">
        <f>4091967+2442733+19383000</f>
        <v>25917700</v>
      </c>
      <c r="T42" s="127">
        <f>4091967+2442733+19383000</f>
        <v>25917700</v>
      </c>
      <c r="U42" s="127">
        <f>4091967+2442733+19383000</f>
        <v>25917700</v>
      </c>
      <c r="V42" s="127">
        <v>25702333</v>
      </c>
      <c r="W42" s="190"/>
      <c r="X42" s="190"/>
      <c r="Y42" s="190"/>
      <c r="Z42" s="190"/>
      <c r="AA42" s="190"/>
      <c r="AB42" s="190"/>
      <c r="AC42" s="190"/>
      <c r="AD42" s="190"/>
      <c r="AE42" s="190"/>
      <c r="AF42" s="190"/>
      <c r="AG42" s="190"/>
      <c r="AH42" s="190"/>
      <c r="AI42" s="190"/>
      <c r="AJ42" s="190"/>
      <c r="AK42" s="58">
        <v>6534700</v>
      </c>
      <c r="AL42" s="58">
        <f>6245633+6534700</f>
        <v>12780333</v>
      </c>
      <c r="AM42" s="58">
        <v>25702333</v>
      </c>
      <c r="AN42" s="207"/>
      <c r="AO42" s="115">
        <f t="shared" si="23"/>
        <v>1</v>
      </c>
      <c r="AP42" s="115">
        <f>(L42+R42+AM42)/H42</f>
        <v>1</v>
      </c>
      <c r="AQ42" s="365"/>
      <c r="AR42" s="365"/>
      <c r="AS42" s="375"/>
      <c r="AT42" s="365"/>
      <c r="AU42" s="378"/>
    </row>
    <row r="43" spans="1:51" s="54" customFormat="1" ht="29.25" customHeight="1" x14ac:dyDescent="0.25">
      <c r="A43" s="343"/>
      <c r="B43" s="346"/>
      <c r="C43" s="355"/>
      <c r="D43" s="352"/>
      <c r="E43" s="368"/>
      <c r="F43" s="371"/>
      <c r="G43" s="194" t="s">
        <v>13</v>
      </c>
      <c r="H43" s="131">
        <f>+H39+H41</f>
        <v>0.82</v>
      </c>
      <c r="I43" s="131">
        <f>+I39+I41</f>
        <v>0.82</v>
      </c>
      <c r="J43" s="131">
        <f t="shared" ref="J43:L44" si="24">+J39+J41</f>
        <v>0.82</v>
      </c>
      <c r="K43" s="131">
        <f t="shared" si="24"/>
        <v>0.82</v>
      </c>
      <c r="L43" s="128">
        <f t="shared" si="24"/>
        <v>0.82</v>
      </c>
      <c r="M43" s="128">
        <f>+M39+M41</f>
        <v>0.82</v>
      </c>
      <c r="N43" s="131">
        <v>0.82</v>
      </c>
      <c r="O43" s="131">
        <v>0.82</v>
      </c>
      <c r="P43" s="131">
        <v>0.82</v>
      </c>
      <c r="Q43" s="131">
        <v>0.82</v>
      </c>
      <c r="R43" s="131">
        <f t="shared" ref="R43:AG44" si="25">+R39+R41</f>
        <v>0.82</v>
      </c>
      <c r="S43" s="131">
        <f t="shared" si="25"/>
        <v>0.82</v>
      </c>
      <c r="T43" s="131">
        <f t="shared" si="25"/>
        <v>0.82</v>
      </c>
      <c r="U43" s="131">
        <f t="shared" si="25"/>
        <v>0.82</v>
      </c>
      <c r="V43" s="131">
        <f t="shared" si="25"/>
        <v>0.82</v>
      </c>
      <c r="W43" s="131">
        <f t="shared" si="25"/>
        <v>0</v>
      </c>
      <c r="X43" s="131">
        <f t="shared" si="25"/>
        <v>0</v>
      </c>
      <c r="Y43" s="131">
        <f t="shared" si="25"/>
        <v>0</v>
      </c>
      <c r="Z43" s="131">
        <f t="shared" si="25"/>
        <v>0.82</v>
      </c>
      <c r="AA43" s="131">
        <f t="shared" si="25"/>
        <v>0</v>
      </c>
      <c r="AB43" s="131">
        <f t="shared" si="25"/>
        <v>0</v>
      </c>
      <c r="AC43" s="131">
        <f t="shared" si="25"/>
        <v>0</v>
      </c>
      <c r="AD43" s="131">
        <f t="shared" si="25"/>
        <v>0</v>
      </c>
      <c r="AE43" s="131">
        <f t="shared" si="25"/>
        <v>0</v>
      </c>
      <c r="AF43" s="131">
        <f t="shared" si="25"/>
        <v>0.82</v>
      </c>
      <c r="AG43" s="131">
        <f t="shared" si="25"/>
        <v>0</v>
      </c>
      <c r="AH43" s="131">
        <f t="shared" ref="AH43:AK43" si="26">+AH39+AH41</f>
        <v>0</v>
      </c>
      <c r="AI43" s="131">
        <f t="shared" si="26"/>
        <v>0</v>
      </c>
      <c r="AJ43" s="131">
        <f t="shared" si="26"/>
        <v>0</v>
      </c>
      <c r="AK43" s="131">
        <f t="shared" si="26"/>
        <v>0.82</v>
      </c>
      <c r="AL43" s="131">
        <f>+AL39+AL41</f>
        <v>0.82</v>
      </c>
      <c r="AM43" s="131">
        <f>+AM39+AM41</f>
        <v>0.82</v>
      </c>
      <c r="AN43" s="128"/>
      <c r="AO43" s="115">
        <f t="shared" ref="AO43" si="27">AM43/V43</f>
        <v>1</v>
      </c>
      <c r="AP43" s="116">
        <f>9/16</f>
        <v>0.5625</v>
      </c>
      <c r="AQ43" s="365"/>
      <c r="AR43" s="365"/>
      <c r="AS43" s="375"/>
      <c r="AT43" s="365"/>
      <c r="AU43" s="378"/>
    </row>
    <row r="44" spans="1:51" s="5" customFormat="1" ht="29.25" customHeight="1" thickBot="1" x14ac:dyDescent="0.3">
      <c r="A44" s="344"/>
      <c r="B44" s="347"/>
      <c r="C44" s="373"/>
      <c r="D44" s="363"/>
      <c r="E44" s="369"/>
      <c r="F44" s="372"/>
      <c r="G44" s="200" t="s">
        <v>14</v>
      </c>
      <c r="H44" s="143">
        <f>+H40+H42</f>
        <v>2732415647</v>
      </c>
      <c r="I44" s="143">
        <f>+I40+I42</f>
        <v>381526164</v>
      </c>
      <c r="J44" s="143">
        <f t="shared" si="24"/>
        <v>351561042</v>
      </c>
      <c r="K44" s="143">
        <f t="shared" si="24"/>
        <v>381561042</v>
      </c>
      <c r="L44" s="132">
        <f t="shared" si="24"/>
        <v>381526164</v>
      </c>
      <c r="M44" s="132">
        <f>+M40+M42</f>
        <v>577841272</v>
      </c>
      <c r="N44" s="143">
        <v>612892918</v>
      </c>
      <c r="O44" s="143">
        <v>599152272</v>
      </c>
      <c r="P44" s="143">
        <v>599152272</v>
      </c>
      <c r="Q44" s="143">
        <v>599152272</v>
      </c>
      <c r="R44" s="143">
        <f t="shared" si="25"/>
        <v>577841272</v>
      </c>
      <c r="S44" s="143">
        <f t="shared" si="25"/>
        <v>545917700</v>
      </c>
      <c r="T44" s="143">
        <f t="shared" si="25"/>
        <v>547917700</v>
      </c>
      <c r="U44" s="143">
        <f t="shared" si="25"/>
        <v>548741200</v>
      </c>
      <c r="V44" s="143">
        <f t="shared" si="25"/>
        <v>548525833</v>
      </c>
      <c r="W44" s="143"/>
      <c r="X44" s="143"/>
      <c r="Y44" s="143"/>
      <c r="Z44" s="143">
        <f>+Z40+Z42</f>
        <v>593000000</v>
      </c>
      <c r="AA44" s="143"/>
      <c r="AB44" s="143"/>
      <c r="AC44" s="143"/>
      <c r="AD44" s="143"/>
      <c r="AE44" s="143"/>
      <c r="AF44" s="143">
        <f>+AF40+AF42</f>
        <v>611000000</v>
      </c>
      <c r="AG44" s="143"/>
      <c r="AH44" s="143"/>
      <c r="AI44" s="143"/>
      <c r="AJ44" s="143"/>
      <c r="AK44" s="143">
        <f>+AK40+AK42</f>
        <v>528534700</v>
      </c>
      <c r="AL44" s="143">
        <f>+AL40+AL42</f>
        <v>535603833</v>
      </c>
      <c r="AM44" s="143">
        <f>+AM40+AM42</f>
        <v>548525833</v>
      </c>
      <c r="AN44" s="132"/>
      <c r="AO44" s="226">
        <f t="shared" ref="AO44" si="28">+AM44/U44</f>
        <v>0.99960752536897179</v>
      </c>
      <c r="AP44" s="217">
        <f>(L44+R44+AM44)/H44</f>
        <v>0.55185354785080398</v>
      </c>
      <c r="AQ44" s="366"/>
      <c r="AR44" s="366"/>
      <c r="AS44" s="376"/>
      <c r="AT44" s="366"/>
      <c r="AU44" s="379"/>
    </row>
    <row r="45" spans="1:51" ht="29.25" customHeight="1" x14ac:dyDescent="0.25">
      <c r="A45" s="381" t="s">
        <v>15</v>
      </c>
      <c r="B45" s="382"/>
      <c r="C45" s="382"/>
      <c r="D45" s="382"/>
      <c r="E45" s="382"/>
      <c r="F45" s="383"/>
      <c r="G45" s="112" t="s">
        <v>10</v>
      </c>
      <c r="H45" s="181">
        <f>+H10+H16+H22+H28+H34+H40</f>
        <v>14287714062</v>
      </c>
      <c r="I45" s="181">
        <f t="shared" ref="I45" si="29">+I10+I16+I22+I28+I34+I40</f>
        <v>2226083019</v>
      </c>
      <c r="J45" s="181">
        <f>+J10+J16+J22+J28+J34+J40</f>
        <v>1682062738</v>
      </c>
      <c r="K45" s="181">
        <f>+K10+K16+K22+K28+K34+K40</f>
        <v>2358891062</v>
      </c>
      <c r="L45" s="181">
        <f>+L10+L16+L22+L28+L34+L40</f>
        <v>2086658764</v>
      </c>
      <c r="M45" s="181">
        <f t="shared" ref="M45" si="30">+M10+M16+M22+M28+M34+M40</f>
        <v>2267929500</v>
      </c>
      <c r="N45" s="181">
        <f>+N10+N16+N22+N28+N34+N40</f>
        <v>2289823000</v>
      </c>
      <c r="O45" s="181">
        <f t="shared" ref="O45:AJ45" si="31">+O10+O16+O22+O28+O34+O40</f>
        <v>2289823000</v>
      </c>
      <c r="P45" s="181">
        <f t="shared" si="31"/>
        <v>2289823000</v>
      </c>
      <c r="Q45" s="181">
        <f>+Q10+Q16+Q22+Q28+Q34+Q40</f>
        <v>2288455160</v>
      </c>
      <c r="R45" s="181">
        <f>+R10+R16+R22+R28+R34+R40</f>
        <v>2076203613</v>
      </c>
      <c r="S45" s="181">
        <f t="shared" si="31"/>
        <v>3517000000</v>
      </c>
      <c r="T45" s="181">
        <f t="shared" si="31"/>
        <v>3519000000</v>
      </c>
      <c r="U45" s="181">
        <f>+U10+U16+U22+U28+U34+U40</f>
        <v>2232000000</v>
      </c>
      <c r="V45" s="181">
        <f>+V10+V16+V22+V28+V34+V40</f>
        <v>4230632160</v>
      </c>
      <c r="W45" s="181">
        <f t="shared" si="31"/>
        <v>0</v>
      </c>
      <c r="X45" s="181">
        <f t="shared" si="31"/>
        <v>0</v>
      </c>
      <c r="Y45" s="181">
        <f t="shared" si="31"/>
        <v>0</v>
      </c>
      <c r="Z45" s="181">
        <f t="shared" si="31"/>
        <v>2199000000</v>
      </c>
      <c r="AA45" s="181">
        <f t="shared" si="31"/>
        <v>0</v>
      </c>
      <c r="AB45" s="181">
        <f t="shared" si="31"/>
        <v>0</v>
      </c>
      <c r="AC45" s="181">
        <f t="shared" si="31"/>
        <v>0</v>
      </c>
      <c r="AD45" s="181">
        <f t="shared" si="31"/>
        <v>0</v>
      </c>
      <c r="AE45" s="181">
        <f t="shared" si="31"/>
        <v>0</v>
      </c>
      <c r="AF45" s="181">
        <f t="shared" si="31"/>
        <v>1921000000</v>
      </c>
      <c r="AG45" s="181">
        <f t="shared" si="31"/>
        <v>0</v>
      </c>
      <c r="AH45" s="181">
        <f t="shared" si="31"/>
        <v>0</v>
      </c>
      <c r="AI45" s="181">
        <f t="shared" si="31"/>
        <v>0</v>
      </c>
      <c r="AJ45" s="181">
        <f t="shared" si="31"/>
        <v>0</v>
      </c>
      <c r="AK45" s="181">
        <f>+AK10+AK16+AK22+AK28+AK34+AK40</f>
        <v>1199541500</v>
      </c>
      <c r="AL45" s="181">
        <f>+AL10+AL16+AL22+AL28+AL34+AL40</f>
        <v>1229519885</v>
      </c>
      <c r="AM45" s="181">
        <f>+AM10+AM16+AM22+AM28+AM34+AM40</f>
        <v>1249863885</v>
      </c>
      <c r="AN45" s="181"/>
      <c r="AO45" s="208">
        <f>AM45/V45</f>
        <v>0.29543194438346065</v>
      </c>
      <c r="AP45" s="45"/>
      <c r="AQ45" s="46"/>
      <c r="AR45" s="46"/>
      <c r="AS45" s="46"/>
      <c r="AT45" s="46"/>
      <c r="AU45" s="49"/>
    </row>
    <row r="46" spans="1:51" ht="29.25" customHeight="1" x14ac:dyDescent="0.25">
      <c r="A46" s="381"/>
      <c r="B46" s="382"/>
      <c r="C46" s="382"/>
      <c r="D46" s="382"/>
      <c r="E46" s="382"/>
      <c r="F46" s="383"/>
      <c r="G46" s="44" t="s">
        <v>12</v>
      </c>
      <c r="H46" s="180">
        <f t="shared" ref="H46:R46" si="32">+H12+H18+H24+H30+H36+H42</f>
        <v>1910292414</v>
      </c>
      <c r="I46" s="181">
        <f t="shared" si="32"/>
        <v>0</v>
      </c>
      <c r="J46" s="180">
        <f t="shared" si="32"/>
        <v>0</v>
      </c>
      <c r="K46" s="180">
        <f t="shared" si="32"/>
        <v>0</v>
      </c>
      <c r="L46" s="180">
        <f t="shared" si="32"/>
        <v>0</v>
      </c>
      <c r="M46" s="181">
        <f t="shared" si="32"/>
        <v>1418349969</v>
      </c>
      <c r="N46" s="180">
        <f t="shared" si="32"/>
        <v>1418349969</v>
      </c>
      <c r="O46" s="180">
        <f t="shared" si="32"/>
        <v>1418349969</v>
      </c>
      <c r="P46" s="180">
        <f t="shared" si="32"/>
        <v>1418349969</v>
      </c>
      <c r="Q46" s="180">
        <f t="shared" si="32"/>
        <v>1418349969</v>
      </c>
      <c r="R46" s="180">
        <f t="shared" si="32"/>
        <v>1300400493</v>
      </c>
      <c r="S46" s="180">
        <f t="shared" ref="S46:AJ46" si="33">+S12+S18+S24+S30+S36+S42</f>
        <v>801402315</v>
      </c>
      <c r="T46" s="180">
        <f>+T12+T18+T24+T30+T36+T42</f>
        <v>772462148</v>
      </c>
      <c r="U46" s="180">
        <f>+U12+U18+U24+U30+U36+U42</f>
        <v>772462148</v>
      </c>
      <c r="V46" s="180">
        <f t="shared" si="33"/>
        <v>763100014</v>
      </c>
      <c r="W46" s="180">
        <f t="shared" si="33"/>
        <v>0</v>
      </c>
      <c r="X46" s="180">
        <f t="shared" si="33"/>
        <v>0</v>
      </c>
      <c r="Y46" s="180">
        <f t="shared" si="33"/>
        <v>973165848</v>
      </c>
      <c r="Z46" s="180">
        <f t="shared" si="33"/>
        <v>0</v>
      </c>
      <c r="AA46" s="180">
        <f t="shared" si="33"/>
        <v>973165848</v>
      </c>
      <c r="AB46" s="180">
        <f t="shared" si="33"/>
        <v>973165848</v>
      </c>
      <c r="AC46" s="180">
        <f t="shared" si="33"/>
        <v>973165848</v>
      </c>
      <c r="AD46" s="180">
        <f t="shared" si="33"/>
        <v>973165848</v>
      </c>
      <c r="AE46" s="180">
        <f t="shared" si="33"/>
        <v>973165848</v>
      </c>
      <c r="AF46" s="180">
        <f t="shared" si="33"/>
        <v>0</v>
      </c>
      <c r="AG46" s="180">
        <f t="shared" si="33"/>
        <v>973165848</v>
      </c>
      <c r="AH46" s="180">
        <f t="shared" si="33"/>
        <v>973165848</v>
      </c>
      <c r="AI46" s="180">
        <f t="shared" si="33"/>
        <v>973165848</v>
      </c>
      <c r="AJ46" s="180">
        <f t="shared" si="33"/>
        <v>973165848</v>
      </c>
      <c r="AK46" s="180">
        <f>+AK12+AK18+AK24+AK30+AK36+AK42</f>
        <v>160465625</v>
      </c>
      <c r="AL46" s="180">
        <f>+AL12+AL18+AL24+AL30+AL36+AL42</f>
        <v>389716531</v>
      </c>
      <c r="AM46" s="180">
        <f>+AM12+AM18+AM24+AM30+AM36+AM42</f>
        <v>609891921</v>
      </c>
      <c r="AN46" s="180"/>
      <c r="AO46" s="208">
        <f>AM46/V46</f>
        <v>0.79922934059859685</v>
      </c>
      <c r="AP46" s="45"/>
      <c r="AQ46" s="46"/>
      <c r="AR46" s="46"/>
      <c r="AS46" s="46"/>
      <c r="AT46" s="46"/>
      <c r="AU46" s="49"/>
    </row>
    <row r="47" spans="1:51" ht="29.25" customHeight="1" thickBot="1" x14ac:dyDescent="0.3">
      <c r="A47" s="384"/>
      <c r="B47" s="385"/>
      <c r="C47" s="385"/>
      <c r="D47" s="385"/>
      <c r="E47" s="385"/>
      <c r="F47" s="386"/>
      <c r="G47" s="113" t="s">
        <v>15</v>
      </c>
      <c r="H47" s="209">
        <f t="shared" ref="H47:R47" si="34">+H45+H46</f>
        <v>16198006476</v>
      </c>
      <c r="I47" s="209">
        <f t="shared" si="34"/>
        <v>2226083019</v>
      </c>
      <c r="J47" s="209">
        <f t="shared" si="34"/>
        <v>1682062738</v>
      </c>
      <c r="K47" s="209">
        <f t="shared" si="34"/>
        <v>2358891062</v>
      </c>
      <c r="L47" s="209">
        <f t="shared" si="34"/>
        <v>2086658764</v>
      </c>
      <c r="M47" s="209">
        <f t="shared" si="34"/>
        <v>3686279469</v>
      </c>
      <c r="N47" s="209">
        <f t="shared" si="34"/>
        <v>3708172969</v>
      </c>
      <c r="O47" s="209">
        <f t="shared" si="34"/>
        <v>3708172969</v>
      </c>
      <c r="P47" s="209">
        <f t="shared" si="34"/>
        <v>3708172969</v>
      </c>
      <c r="Q47" s="209">
        <f t="shared" si="34"/>
        <v>3706805129</v>
      </c>
      <c r="R47" s="209">
        <f t="shared" si="34"/>
        <v>3376604106</v>
      </c>
      <c r="S47" s="209">
        <f t="shared" ref="S47:AK47" si="35">+S45+S46</f>
        <v>4318402315</v>
      </c>
      <c r="T47" s="209">
        <f t="shared" si="35"/>
        <v>4291462148</v>
      </c>
      <c r="U47" s="209">
        <f>+U45+U46</f>
        <v>3004462148</v>
      </c>
      <c r="V47" s="209">
        <f t="shared" si="35"/>
        <v>4993732174</v>
      </c>
      <c r="W47" s="209">
        <f t="shared" si="35"/>
        <v>0</v>
      </c>
      <c r="X47" s="209">
        <f t="shared" si="35"/>
        <v>0</v>
      </c>
      <c r="Y47" s="209">
        <f t="shared" si="35"/>
        <v>973165848</v>
      </c>
      <c r="Z47" s="209">
        <f t="shared" si="35"/>
        <v>2199000000</v>
      </c>
      <c r="AA47" s="209">
        <f t="shared" si="35"/>
        <v>973165848</v>
      </c>
      <c r="AB47" s="209">
        <f t="shared" si="35"/>
        <v>973165848</v>
      </c>
      <c r="AC47" s="209">
        <f t="shared" si="35"/>
        <v>973165848</v>
      </c>
      <c r="AD47" s="209">
        <f t="shared" si="35"/>
        <v>973165848</v>
      </c>
      <c r="AE47" s="209">
        <f t="shared" si="35"/>
        <v>973165848</v>
      </c>
      <c r="AF47" s="209">
        <f t="shared" si="35"/>
        <v>1921000000</v>
      </c>
      <c r="AG47" s="209">
        <f t="shared" si="35"/>
        <v>973165848</v>
      </c>
      <c r="AH47" s="209">
        <f t="shared" si="35"/>
        <v>973165848</v>
      </c>
      <c r="AI47" s="209">
        <f t="shared" si="35"/>
        <v>973165848</v>
      </c>
      <c r="AJ47" s="209">
        <f t="shared" si="35"/>
        <v>973165848</v>
      </c>
      <c r="AK47" s="209">
        <f t="shared" si="35"/>
        <v>1360007125</v>
      </c>
      <c r="AL47" s="209">
        <f>+AL45+AL46</f>
        <v>1619236416</v>
      </c>
      <c r="AM47" s="209">
        <f>+AM45+AM46</f>
        <v>1859755806</v>
      </c>
      <c r="AN47" s="146"/>
      <c r="AO47" s="50"/>
      <c r="AP47" s="50"/>
      <c r="AQ47" s="51"/>
      <c r="AR47" s="51"/>
      <c r="AS47" s="51"/>
      <c r="AT47" s="51"/>
      <c r="AU47" s="125"/>
      <c r="AV47" s="6"/>
      <c r="AW47" s="6"/>
      <c r="AX47" s="6"/>
      <c r="AY47" s="6"/>
    </row>
    <row r="48" spans="1:51" ht="29.25" customHeight="1" x14ac:dyDescent="0.25">
      <c r="A48" s="380" t="s">
        <v>167</v>
      </c>
      <c r="B48" s="380"/>
      <c r="C48" s="380"/>
      <c r="D48" s="380"/>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c r="AL48" s="380"/>
      <c r="AM48" s="380"/>
      <c r="AN48" s="380"/>
      <c r="AO48" s="380"/>
      <c r="AP48" s="380"/>
      <c r="AQ48" s="380"/>
      <c r="AR48" s="380"/>
      <c r="AS48" s="380"/>
      <c r="AT48" s="380"/>
      <c r="AU48" s="380"/>
    </row>
  </sheetData>
  <mergeCells count="83">
    <mergeCell ref="AT33:AT38"/>
    <mergeCell ref="AU33:AU38"/>
    <mergeCell ref="AT27:AT32"/>
    <mergeCell ref="AU27:AU32"/>
    <mergeCell ref="AQ21:AQ26"/>
    <mergeCell ref="AR21:AR26"/>
    <mergeCell ref="AS21:AS26"/>
    <mergeCell ref="AU21:AU26"/>
    <mergeCell ref="AT21:AT26"/>
    <mergeCell ref="A1:E4"/>
    <mergeCell ref="AK7:AN7"/>
    <mergeCell ref="F3:P3"/>
    <mergeCell ref="F4:P4"/>
    <mergeCell ref="Q3:AU3"/>
    <mergeCell ref="Q4:AU4"/>
    <mergeCell ref="F1:AU1"/>
    <mergeCell ref="F2:AU2"/>
    <mergeCell ref="F6:F8"/>
    <mergeCell ref="AK6:AN6"/>
    <mergeCell ref="AO6:AO8"/>
    <mergeCell ref="AR6:AR8"/>
    <mergeCell ref="A6:A8"/>
    <mergeCell ref="AS6:AS8"/>
    <mergeCell ref="AT6:AT8"/>
    <mergeCell ref="AU6:AU8"/>
    <mergeCell ref="AQ6:AQ8"/>
    <mergeCell ref="G6:G8"/>
    <mergeCell ref="H6:H8"/>
    <mergeCell ref="AP6:AP8"/>
    <mergeCell ref="B6:D7"/>
    <mergeCell ref="E6:E8"/>
    <mergeCell ref="AF7:AJ7"/>
    <mergeCell ref="I7:L7"/>
    <mergeCell ref="I6:AJ6"/>
    <mergeCell ref="M7:R7"/>
    <mergeCell ref="S7:X7"/>
    <mergeCell ref="Y7:AD7"/>
    <mergeCell ref="AU9:AU14"/>
    <mergeCell ref="AR9:AR14"/>
    <mergeCell ref="A48:AU48"/>
    <mergeCell ref="AT39:AT44"/>
    <mergeCell ref="AU39:AU44"/>
    <mergeCell ref="B39:B44"/>
    <mergeCell ref="C39:C44"/>
    <mergeCell ref="D39:D44"/>
    <mergeCell ref="AT15:AT20"/>
    <mergeCell ref="AU15:AU20"/>
    <mergeCell ref="AS9:AS14"/>
    <mergeCell ref="AT9:AT14"/>
    <mergeCell ref="A45:F47"/>
    <mergeCell ref="B15:B20"/>
    <mergeCell ref="AQ27:AQ32"/>
    <mergeCell ref="AR27:AR32"/>
    <mergeCell ref="AS39:AS44"/>
    <mergeCell ref="AQ39:AQ44"/>
    <mergeCell ref="D21:D26"/>
    <mergeCell ref="D27:D32"/>
    <mergeCell ref="D33:D38"/>
    <mergeCell ref="AS27:AS32"/>
    <mergeCell ref="AQ33:AQ38"/>
    <mergeCell ref="AR33:AR38"/>
    <mergeCell ref="AS33:AS38"/>
    <mergeCell ref="AS15:AS20"/>
    <mergeCell ref="D15:D20"/>
    <mergeCell ref="C15:C20"/>
    <mergeCell ref="AR15:AR20"/>
    <mergeCell ref="A9:A26"/>
    <mergeCell ref="B9:B14"/>
    <mergeCell ref="C9:C14"/>
    <mergeCell ref="D9:D14"/>
    <mergeCell ref="AQ9:AQ14"/>
    <mergeCell ref="E9:E44"/>
    <mergeCell ref="F9:F44"/>
    <mergeCell ref="AQ15:AQ20"/>
    <mergeCell ref="C21:C26"/>
    <mergeCell ref="C27:C32"/>
    <mergeCell ref="C33:C38"/>
    <mergeCell ref="AR39:AR44"/>
    <mergeCell ref="A27:A32"/>
    <mergeCell ref="A33:A44"/>
    <mergeCell ref="B21:B26"/>
    <mergeCell ref="B27:B32"/>
    <mergeCell ref="B33:B38"/>
  </mergeCells>
  <printOptions horizontalCentered="1" verticalCentered="1"/>
  <pageMargins left="0.23622047244094491" right="0.23622047244094491" top="0.74803149606299213" bottom="0.94488188976377963" header="0.31496062992125984" footer="0.31496062992125984"/>
  <pageSetup scale="55" fitToHeight="0" orientation="landscape" r:id="rId1"/>
  <headerFooter>
    <oddFooter>&amp;C&amp;G</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41"/>
  <sheetViews>
    <sheetView zoomScale="80" zoomScaleNormal="80" zoomScaleSheetLayoutView="80" workbookViewId="0">
      <selection activeCell="V66" sqref="V66:V67"/>
    </sheetView>
  </sheetViews>
  <sheetFormatPr baseColWidth="10" defaultRowHeight="12.75" x14ac:dyDescent="0.25"/>
  <cols>
    <col min="1" max="1" width="8.85546875" style="9" customWidth="1"/>
    <col min="2" max="2" width="11.5703125" style="9" customWidth="1"/>
    <col min="3" max="3" width="18.28515625" style="26" customWidth="1"/>
    <col min="4" max="4" width="5.5703125" style="9" customWidth="1"/>
    <col min="5" max="5" width="4.85546875" style="9" customWidth="1"/>
    <col min="6" max="6" width="7.85546875" style="9" customWidth="1"/>
    <col min="7" max="7" width="7.42578125" style="9" customWidth="1"/>
    <col min="8" max="8" width="6.7109375" style="9" customWidth="1"/>
    <col min="9" max="12" width="7" style="9" customWidth="1"/>
    <col min="13" max="13" width="7.140625" style="9" customWidth="1"/>
    <col min="14" max="14" width="7.140625" style="10" customWidth="1"/>
    <col min="15" max="15" width="8.42578125" style="10" customWidth="1"/>
    <col min="16" max="16" width="9.28515625" style="10" customWidth="1"/>
    <col min="17" max="17" width="10" style="10" customWidth="1"/>
    <col min="18" max="18" width="11.140625" style="10" customWidth="1"/>
    <col min="19" max="19" width="10.42578125" style="10" customWidth="1"/>
    <col min="20" max="20" width="8" style="10" customWidth="1"/>
    <col min="21" max="21" width="8.7109375" style="10" customWidth="1"/>
    <col min="22" max="22" width="47.140625" style="14" customWidth="1"/>
    <col min="23" max="23" width="15.7109375" style="174" customWidth="1"/>
    <col min="24" max="24" width="17.140625" style="14" customWidth="1"/>
    <col min="25" max="60" width="11.42578125" style="14"/>
    <col min="61" max="16384" width="11.42578125" style="9"/>
  </cols>
  <sheetData>
    <row r="1" spans="1:24" s="11" customFormat="1" ht="33" customHeight="1" x14ac:dyDescent="0.25">
      <c r="A1" s="473"/>
      <c r="B1" s="474"/>
      <c r="C1" s="479" t="s">
        <v>0</v>
      </c>
      <c r="D1" s="479"/>
      <c r="E1" s="479"/>
      <c r="F1" s="479"/>
      <c r="G1" s="479"/>
      <c r="H1" s="479"/>
      <c r="I1" s="479"/>
      <c r="J1" s="479"/>
      <c r="K1" s="479"/>
      <c r="L1" s="479"/>
      <c r="M1" s="479"/>
      <c r="N1" s="479"/>
      <c r="O1" s="479"/>
      <c r="P1" s="479"/>
      <c r="Q1" s="479"/>
      <c r="R1" s="479"/>
      <c r="S1" s="479"/>
      <c r="T1" s="479"/>
      <c r="U1" s="479"/>
      <c r="V1" s="480"/>
      <c r="W1" s="172"/>
    </row>
    <row r="2" spans="1:24" s="11" customFormat="1" ht="30" customHeight="1" x14ac:dyDescent="0.25">
      <c r="A2" s="475"/>
      <c r="B2" s="476"/>
      <c r="C2" s="481" t="s">
        <v>82</v>
      </c>
      <c r="D2" s="481"/>
      <c r="E2" s="481"/>
      <c r="F2" s="481"/>
      <c r="G2" s="481"/>
      <c r="H2" s="481"/>
      <c r="I2" s="481"/>
      <c r="J2" s="481"/>
      <c r="K2" s="481"/>
      <c r="L2" s="481"/>
      <c r="M2" s="481"/>
      <c r="N2" s="481"/>
      <c r="O2" s="481"/>
      <c r="P2" s="481"/>
      <c r="Q2" s="481"/>
      <c r="R2" s="481"/>
      <c r="S2" s="481"/>
      <c r="T2" s="481"/>
      <c r="U2" s="481"/>
      <c r="V2" s="482"/>
      <c r="W2" s="172"/>
    </row>
    <row r="3" spans="1:24" s="11" customFormat="1" ht="27.75" customHeight="1" x14ac:dyDescent="0.25">
      <c r="A3" s="475"/>
      <c r="B3" s="476"/>
      <c r="C3" s="31" t="s">
        <v>1</v>
      </c>
      <c r="D3" s="483" t="s">
        <v>85</v>
      </c>
      <c r="E3" s="483"/>
      <c r="F3" s="483"/>
      <c r="G3" s="483"/>
      <c r="H3" s="483"/>
      <c r="I3" s="483"/>
      <c r="J3" s="483"/>
      <c r="K3" s="483"/>
      <c r="L3" s="483"/>
      <c r="M3" s="483"/>
      <c r="N3" s="483"/>
      <c r="O3" s="483"/>
      <c r="P3" s="483"/>
      <c r="Q3" s="483"/>
      <c r="R3" s="483"/>
      <c r="S3" s="483"/>
      <c r="T3" s="483"/>
      <c r="U3" s="483"/>
      <c r="V3" s="484"/>
      <c r="W3" s="172"/>
    </row>
    <row r="4" spans="1:24" s="11" customFormat="1" ht="33" customHeight="1" thickBot="1" x14ac:dyDescent="0.3">
      <c r="A4" s="477"/>
      <c r="B4" s="478"/>
      <c r="C4" s="52" t="s">
        <v>16</v>
      </c>
      <c r="D4" s="485" t="s">
        <v>86</v>
      </c>
      <c r="E4" s="485"/>
      <c r="F4" s="485"/>
      <c r="G4" s="485"/>
      <c r="H4" s="485"/>
      <c r="I4" s="485"/>
      <c r="J4" s="485"/>
      <c r="K4" s="485"/>
      <c r="L4" s="485"/>
      <c r="M4" s="485"/>
      <c r="N4" s="485"/>
      <c r="O4" s="485"/>
      <c r="P4" s="485"/>
      <c r="Q4" s="485"/>
      <c r="R4" s="485"/>
      <c r="S4" s="485"/>
      <c r="T4" s="485"/>
      <c r="U4" s="485"/>
      <c r="V4" s="486"/>
      <c r="W4" s="172"/>
    </row>
    <row r="5" spans="1:24" s="11" customFormat="1" ht="13.5" thickBot="1" x14ac:dyDescent="0.3">
      <c r="A5" s="12"/>
      <c r="B5" s="9"/>
      <c r="C5" s="23"/>
      <c r="D5" s="9"/>
      <c r="E5" s="9"/>
      <c r="F5" s="9"/>
      <c r="G5" s="9"/>
      <c r="H5" s="9"/>
      <c r="I5" s="9"/>
      <c r="J5" s="9"/>
      <c r="K5" s="9"/>
      <c r="L5" s="9"/>
      <c r="M5" s="9"/>
      <c r="N5" s="10"/>
      <c r="O5" s="10"/>
      <c r="P5" s="10"/>
      <c r="Q5" s="10"/>
      <c r="R5" s="10"/>
      <c r="S5" s="10"/>
      <c r="T5" s="10"/>
      <c r="U5" s="10"/>
      <c r="W5" s="172"/>
    </row>
    <row r="6" spans="1:24" s="13" customFormat="1" ht="42.75" customHeight="1" x14ac:dyDescent="0.25">
      <c r="A6" s="487" t="s">
        <v>34</v>
      </c>
      <c r="B6" s="489" t="s">
        <v>35</v>
      </c>
      <c r="C6" s="491" t="s">
        <v>36</v>
      </c>
      <c r="D6" s="493" t="s">
        <v>37</v>
      </c>
      <c r="E6" s="494"/>
      <c r="F6" s="489" t="s">
        <v>172</v>
      </c>
      <c r="G6" s="489"/>
      <c r="H6" s="489"/>
      <c r="I6" s="489"/>
      <c r="J6" s="489"/>
      <c r="K6" s="489"/>
      <c r="L6" s="489"/>
      <c r="M6" s="489"/>
      <c r="N6" s="489"/>
      <c r="O6" s="489"/>
      <c r="P6" s="489"/>
      <c r="Q6" s="489"/>
      <c r="R6" s="489"/>
      <c r="S6" s="489"/>
      <c r="T6" s="489" t="s">
        <v>41</v>
      </c>
      <c r="U6" s="489"/>
      <c r="V6" s="495" t="s">
        <v>175</v>
      </c>
      <c r="W6" s="173"/>
    </row>
    <row r="7" spans="1:24" s="13" customFormat="1" ht="48.75" customHeight="1" thickBot="1" x14ac:dyDescent="0.3">
      <c r="A7" s="488"/>
      <c r="B7" s="490"/>
      <c r="C7" s="492"/>
      <c r="D7" s="59" t="s">
        <v>38</v>
      </c>
      <c r="E7" s="59" t="s">
        <v>39</v>
      </c>
      <c r="F7" s="59" t="s">
        <v>40</v>
      </c>
      <c r="G7" s="60" t="s">
        <v>17</v>
      </c>
      <c r="H7" s="60" t="s">
        <v>18</v>
      </c>
      <c r="I7" s="60" t="s">
        <v>19</v>
      </c>
      <c r="J7" s="60" t="s">
        <v>20</v>
      </c>
      <c r="K7" s="60" t="s">
        <v>21</v>
      </c>
      <c r="L7" s="60" t="s">
        <v>22</v>
      </c>
      <c r="M7" s="60" t="s">
        <v>23</v>
      </c>
      <c r="N7" s="60" t="s">
        <v>24</v>
      </c>
      <c r="O7" s="60" t="s">
        <v>25</v>
      </c>
      <c r="P7" s="60" t="s">
        <v>26</v>
      </c>
      <c r="Q7" s="60" t="s">
        <v>27</v>
      </c>
      <c r="R7" s="60" t="s">
        <v>28</v>
      </c>
      <c r="S7" s="67" t="s">
        <v>29</v>
      </c>
      <c r="T7" s="67" t="s">
        <v>42</v>
      </c>
      <c r="U7" s="67" t="s">
        <v>43</v>
      </c>
      <c r="V7" s="496"/>
      <c r="W7" s="173"/>
    </row>
    <row r="8" spans="1:24" s="14" customFormat="1" ht="50.1" customHeight="1" x14ac:dyDescent="0.25">
      <c r="A8" s="418" t="s">
        <v>100</v>
      </c>
      <c r="B8" s="418" t="s">
        <v>88</v>
      </c>
      <c r="C8" s="426" t="s">
        <v>176</v>
      </c>
      <c r="D8" s="428" t="s">
        <v>101</v>
      </c>
      <c r="E8" s="428"/>
      <c r="F8" s="32" t="s">
        <v>30</v>
      </c>
      <c r="G8" s="118">
        <v>0</v>
      </c>
      <c r="H8" s="118">
        <v>0</v>
      </c>
      <c r="I8" s="118">
        <v>0.2</v>
      </c>
      <c r="J8" s="118">
        <v>0.2</v>
      </c>
      <c r="K8" s="118">
        <v>0.2</v>
      </c>
      <c r="L8" s="118">
        <v>0.2</v>
      </c>
      <c r="M8" s="118">
        <v>0.2</v>
      </c>
      <c r="N8" s="118">
        <v>0</v>
      </c>
      <c r="O8" s="118">
        <v>0</v>
      </c>
      <c r="P8" s="118">
        <v>0</v>
      </c>
      <c r="Q8" s="118">
        <v>0</v>
      </c>
      <c r="R8" s="118">
        <v>0</v>
      </c>
      <c r="S8" s="119">
        <f t="shared" ref="S8:S37" si="0">SUM(G8:R8)</f>
        <v>1</v>
      </c>
      <c r="T8" s="422">
        <v>0.2</v>
      </c>
      <c r="U8" s="430">
        <v>0.02</v>
      </c>
      <c r="V8" s="437" t="s">
        <v>241</v>
      </c>
      <c r="W8" s="174"/>
    </row>
    <row r="9" spans="1:24" s="14" customFormat="1" ht="50.1" customHeight="1" thickBot="1" x14ac:dyDescent="0.3">
      <c r="A9" s="419"/>
      <c r="B9" s="419"/>
      <c r="C9" s="454"/>
      <c r="D9" s="441"/>
      <c r="E9" s="441"/>
      <c r="F9" s="33" t="s">
        <v>31</v>
      </c>
      <c r="G9" s="229">
        <v>0</v>
      </c>
      <c r="H9" s="229">
        <v>0</v>
      </c>
      <c r="I9" s="229">
        <v>0.2</v>
      </c>
      <c r="J9" s="117">
        <v>0.2</v>
      </c>
      <c r="K9" s="117">
        <v>0.2</v>
      </c>
      <c r="L9" s="117">
        <v>0.2</v>
      </c>
      <c r="M9" s="229">
        <v>0</v>
      </c>
      <c r="N9" s="229">
        <v>0</v>
      </c>
      <c r="O9" s="229">
        <v>0</v>
      </c>
      <c r="P9" s="229">
        <v>0</v>
      </c>
      <c r="Q9" s="229">
        <v>0</v>
      </c>
      <c r="R9" s="229">
        <v>0</v>
      </c>
      <c r="S9" s="62">
        <f>SUM(G9:R9)</f>
        <v>0.8</v>
      </c>
      <c r="T9" s="423"/>
      <c r="U9" s="431"/>
      <c r="V9" s="417"/>
      <c r="W9" s="174"/>
    </row>
    <row r="10" spans="1:24" s="14" customFormat="1" ht="50.1" customHeight="1" x14ac:dyDescent="0.25">
      <c r="A10" s="419"/>
      <c r="B10" s="420"/>
      <c r="C10" s="426" t="s">
        <v>177</v>
      </c>
      <c r="D10" s="428" t="s">
        <v>101</v>
      </c>
      <c r="E10" s="428"/>
      <c r="F10" s="32" t="s">
        <v>30</v>
      </c>
      <c r="G10" s="118">
        <v>0</v>
      </c>
      <c r="H10" s="118">
        <v>0</v>
      </c>
      <c r="I10" s="118">
        <v>0</v>
      </c>
      <c r="J10" s="118">
        <v>0</v>
      </c>
      <c r="K10" s="118">
        <v>0.15</v>
      </c>
      <c r="L10" s="118">
        <v>0.15</v>
      </c>
      <c r="M10" s="118">
        <v>0.2</v>
      </c>
      <c r="N10" s="118">
        <v>0.3</v>
      </c>
      <c r="O10" s="230">
        <v>0.2</v>
      </c>
      <c r="P10" s="118">
        <v>0</v>
      </c>
      <c r="Q10" s="118">
        <v>0</v>
      </c>
      <c r="R10" s="118">
        <v>0</v>
      </c>
      <c r="S10" s="231">
        <f t="shared" si="0"/>
        <v>1</v>
      </c>
      <c r="T10" s="424"/>
      <c r="U10" s="436">
        <v>0.08</v>
      </c>
      <c r="V10" s="416" t="s">
        <v>251</v>
      </c>
      <c r="W10" s="448"/>
      <c r="X10" s="502"/>
    </row>
    <row r="11" spans="1:24" s="14" customFormat="1" ht="50.1" customHeight="1" thickBot="1" x14ac:dyDescent="0.3">
      <c r="A11" s="419"/>
      <c r="B11" s="420"/>
      <c r="C11" s="427"/>
      <c r="D11" s="429"/>
      <c r="E11" s="429"/>
      <c r="F11" s="61" t="s">
        <v>31</v>
      </c>
      <c r="G11" s="227">
        <v>0</v>
      </c>
      <c r="H11" s="227">
        <v>0</v>
      </c>
      <c r="I11" s="227">
        <v>0</v>
      </c>
      <c r="J11" s="227">
        <v>0</v>
      </c>
      <c r="K11" s="227">
        <v>0</v>
      </c>
      <c r="L11" s="227">
        <v>0</v>
      </c>
      <c r="M11" s="227">
        <v>0</v>
      </c>
      <c r="N11" s="227">
        <v>0</v>
      </c>
      <c r="O11" s="227">
        <v>0</v>
      </c>
      <c r="P11" s="227">
        <v>0</v>
      </c>
      <c r="Q11" s="227">
        <v>0</v>
      </c>
      <c r="R11" s="227">
        <v>0</v>
      </c>
      <c r="S11" s="121">
        <f t="shared" si="0"/>
        <v>0</v>
      </c>
      <c r="T11" s="424"/>
      <c r="U11" s="431"/>
      <c r="V11" s="417"/>
      <c r="W11" s="448"/>
      <c r="X11" s="502"/>
    </row>
    <row r="12" spans="1:24" s="14" customFormat="1" ht="50.1" customHeight="1" x14ac:dyDescent="0.25">
      <c r="A12" s="419"/>
      <c r="B12" s="419"/>
      <c r="C12" s="426" t="s">
        <v>178</v>
      </c>
      <c r="D12" s="428" t="s">
        <v>101</v>
      </c>
      <c r="E12" s="428"/>
      <c r="F12" s="32" t="s">
        <v>30</v>
      </c>
      <c r="G12" s="118">
        <v>0</v>
      </c>
      <c r="H12" s="118">
        <v>0.2</v>
      </c>
      <c r="I12" s="118">
        <v>0.3</v>
      </c>
      <c r="J12" s="118">
        <v>0.3</v>
      </c>
      <c r="K12" s="118">
        <v>0.2</v>
      </c>
      <c r="L12" s="118">
        <v>0</v>
      </c>
      <c r="M12" s="118">
        <v>0</v>
      </c>
      <c r="N12" s="118">
        <v>0</v>
      </c>
      <c r="O12" s="118">
        <v>0</v>
      </c>
      <c r="P12" s="118">
        <v>0</v>
      </c>
      <c r="Q12" s="118">
        <v>0</v>
      </c>
      <c r="R12" s="118">
        <v>0</v>
      </c>
      <c r="S12" s="119">
        <f t="shared" si="0"/>
        <v>1</v>
      </c>
      <c r="T12" s="423"/>
      <c r="U12" s="436">
        <v>0.04</v>
      </c>
      <c r="V12" s="416" t="s">
        <v>251</v>
      </c>
      <c r="W12" s="497"/>
    </row>
    <row r="13" spans="1:24" s="14" customFormat="1" ht="50.1" customHeight="1" thickBot="1" x14ac:dyDescent="0.3">
      <c r="A13" s="419"/>
      <c r="B13" s="419"/>
      <c r="C13" s="427"/>
      <c r="D13" s="429"/>
      <c r="E13" s="429"/>
      <c r="F13" s="61" t="s">
        <v>31</v>
      </c>
      <c r="G13" s="68">
        <v>0</v>
      </c>
      <c r="H13" s="68">
        <v>0</v>
      </c>
      <c r="I13" s="68">
        <v>0</v>
      </c>
      <c r="J13" s="68">
        <v>0</v>
      </c>
      <c r="K13" s="68">
        <v>0</v>
      </c>
      <c r="L13" s="68">
        <v>0</v>
      </c>
      <c r="M13" s="68">
        <v>0</v>
      </c>
      <c r="N13" s="68">
        <v>0</v>
      </c>
      <c r="O13" s="68">
        <v>0</v>
      </c>
      <c r="P13" s="68">
        <v>0</v>
      </c>
      <c r="Q13" s="68">
        <v>0</v>
      </c>
      <c r="R13" s="68">
        <v>0</v>
      </c>
      <c r="S13" s="121">
        <f t="shared" si="0"/>
        <v>0</v>
      </c>
      <c r="T13" s="423"/>
      <c r="U13" s="431"/>
      <c r="V13" s="417"/>
      <c r="W13" s="497"/>
    </row>
    <row r="14" spans="1:24" s="14" customFormat="1" ht="50.1" customHeight="1" x14ac:dyDescent="0.25">
      <c r="A14" s="419"/>
      <c r="B14" s="419"/>
      <c r="C14" s="410" t="s">
        <v>179</v>
      </c>
      <c r="D14" s="412" t="s">
        <v>101</v>
      </c>
      <c r="E14" s="412"/>
      <c r="F14" s="32" t="s">
        <v>30</v>
      </c>
      <c r="G14" s="118">
        <v>0</v>
      </c>
      <c r="H14" s="118">
        <v>0</v>
      </c>
      <c r="I14" s="118">
        <v>0</v>
      </c>
      <c r="J14" s="118">
        <v>0</v>
      </c>
      <c r="K14" s="118">
        <v>0</v>
      </c>
      <c r="L14" s="118">
        <v>0</v>
      </c>
      <c r="M14" s="118">
        <v>0</v>
      </c>
      <c r="N14" s="118">
        <v>0.2</v>
      </c>
      <c r="O14" s="118">
        <v>0.2</v>
      </c>
      <c r="P14" s="118">
        <v>0.2</v>
      </c>
      <c r="Q14" s="118">
        <v>0.2</v>
      </c>
      <c r="R14" s="118">
        <v>0.2</v>
      </c>
      <c r="S14" s="119">
        <f t="shared" si="0"/>
        <v>1</v>
      </c>
      <c r="T14" s="423"/>
      <c r="U14" s="414">
        <v>0.02</v>
      </c>
      <c r="V14" s="416" t="s">
        <v>251</v>
      </c>
      <c r="W14" s="174"/>
    </row>
    <row r="15" spans="1:24" s="14" customFormat="1" ht="50.1" customHeight="1" thickBot="1" x14ac:dyDescent="0.3">
      <c r="A15" s="419"/>
      <c r="B15" s="419"/>
      <c r="C15" s="411"/>
      <c r="D15" s="413"/>
      <c r="E15" s="413"/>
      <c r="F15" s="61" t="s">
        <v>31</v>
      </c>
      <c r="G15" s="68">
        <v>0</v>
      </c>
      <c r="H15" s="68">
        <v>0</v>
      </c>
      <c r="I15" s="68">
        <v>0</v>
      </c>
      <c r="J15" s="68">
        <v>0</v>
      </c>
      <c r="K15" s="68">
        <v>0</v>
      </c>
      <c r="L15" s="68">
        <v>0</v>
      </c>
      <c r="M15" s="68">
        <v>0</v>
      </c>
      <c r="N15" s="68">
        <v>0</v>
      </c>
      <c r="O15" s="68">
        <v>0</v>
      </c>
      <c r="P15" s="68">
        <v>0</v>
      </c>
      <c r="Q15" s="68">
        <v>0</v>
      </c>
      <c r="R15" s="68">
        <v>0</v>
      </c>
      <c r="S15" s="121">
        <f t="shared" si="0"/>
        <v>0</v>
      </c>
      <c r="T15" s="423"/>
      <c r="U15" s="415"/>
      <c r="V15" s="417"/>
      <c r="W15" s="174"/>
    </row>
    <row r="16" spans="1:24" s="14" customFormat="1" ht="50.1" customHeight="1" x14ac:dyDescent="0.25">
      <c r="A16" s="419"/>
      <c r="B16" s="419"/>
      <c r="C16" s="410" t="s">
        <v>257</v>
      </c>
      <c r="D16" s="412" t="s">
        <v>101</v>
      </c>
      <c r="E16" s="412"/>
      <c r="F16" s="32" t="s">
        <v>30</v>
      </c>
      <c r="G16" s="118">
        <v>0</v>
      </c>
      <c r="H16" s="118">
        <v>0</v>
      </c>
      <c r="I16" s="118">
        <v>0</v>
      </c>
      <c r="J16" s="118">
        <v>0</v>
      </c>
      <c r="K16" s="118">
        <v>0</v>
      </c>
      <c r="L16" s="118">
        <v>0</v>
      </c>
      <c r="M16" s="118">
        <v>0</v>
      </c>
      <c r="N16" s="118">
        <v>0</v>
      </c>
      <c r="O16" s="118">
        <v>0</v>
      </c>
      <c r="P16" s="232">
        <v>0.33300000000000002</v>
      </c>
      <c r="Q16" s="232">
        <v>0.33300000000000002</v>
      </c>
      <c r="R16" s="232">
        <v>0.33400000000000002</v>
      </c>
      <c r="S16" s="119">
        <f t="shared" ref="S16:S17" si="1">SUM(G16:R16)</f>
        <v>1</v>
      </c>
      <c r="T16" s="423"/>
      <c r="U16" s="414">
        <v>0.04</v>
      </c>
      <c r="V16" s="416" t="s">
        <v>255</v>
      </c>
      <c r="W16" s="174"/>
    </row>
    <row r="17" spans="1:23" s="14" customFormat="1" ht="50.1" customHeight="1" thickBot="1" x14ac:dyDescent="0.3">
      <c r="A17" s="419"/>
      <c r="B17" s="421"/>
      <c r="C17" s="411"/>
      <c r="D17" s="413"/>
      <c r="E17" s="413"/>
      <c r="F17" s="61" t="s">
        <v>31</v>
      </c>
      <c r="G17" s="68">
        <v>0</v>
      </c>
      <c r="H17" s="68">
        <v>0</v>
      </c>
      <c r="I17" s="68">
        <v>0</v>
      </c>
      <c r="J17" s="68">
        <v>0</v>
      </c>
      <c r="K17" s="68">
        <v>0</v>
      </c>
      <c r="L17" s="68">
        <v>0</v>
      </c>
      <c r="M17" s="68">
        <v>0</v>
      </c>
      <c r="N17" s="68">
        <v>0</v>
      </c>
      <c r="O17" s="68">
        <v>0</v>
      </c>
      <c r="P17" s="68">
        <v>0</v>
      </c>
      <c r="Q17" s="68">
        <v>0</v>
      </c>
      <c r="R17" s="68">
        <v>0</v>
      </c>
      <c r="S17" s="121">
        <f t="shared" si="1"/>
        <v>0</v>
      </c>
      <c r="T17" s="425"/>
      <c r="U17" s="415"/>
      <c r="V17" s="417"/>
      <c r="W17" s="174"/>
    </row>
    <row r="18" spans="1:23" s="14" customFormat="1" ht="50.1" customHeight="1" x14ac:dyDescent="0.25">
      <c r="A18" s="419"/>
      <c r="B18" s="498" t="s">
        <v>90</v>
      </c>
      <c r="C18" s="426" t="s">
        <v>180</v>
      </c>
      <c r="D18" s="428" t="s">
        <v>101</v>
      </c>
      <c r="E18" s="428"/>
      <c r="F18" s="32" t="s">
        <v>30</v>
      </c>
      <c r="G18" s="118">
        <v>0.06</v>
      </c>
      <c r="H18" s="118">
        <v>0.06</v>
      </c>
      <c r="I18" s="118">
        <v>0.06</v>
      </c>
      <c r="J18" s="118">
        <v>0.06</v>
      </c>
      <c r="K18" s="118">
        <v>0.06</v>
      </c>
      <c r="L18" s="118">
        <v>0.2</v>
      </c>
      <c r="M18" s="118">
        <v>0.06</v>
      </c>
      <c r="N18" s="118">
        <v>0.06</v>
      </c>
      <c r="O18" s="118">
        <v>0.06</v>
      </c>
      <c r="P18" s="118">
        <v>0.06</v>
      </c>
      <c r="Q18" s="118">
        <v>0.06</v>
      </c>
      <c r="R18" s="118">
        <v>0.2</v>
      </c>
      <c r="S18" s="119">
        <f t="shared" si="0"/>
        <v>1.0000000000000002</v>
      </c>
      <c r="T18" s="422">
        <v>0.05</v>
      </c>
      <c r="U18" s="430">
        <v>0.01</v>
      </c>
      <c r="V18" s="443" t="s">
        <v>217</v>
      </c>
      <c r="W18" s="174"/>
    </row>
    <row r="19" spans="1:23" s="14" customFormat="1" ht="50.1" customHeight="1" thickBot="1" x14ac:dyDescent="0.3">
      <c r="A19" s="419"/>
      <c r="B19" s="499"/>
      <c r="C19" s="427"/>
      <c r="D19" s="429"/>
      <c r="E19" s="429"/>
      <c r="F19" s="61" t="s">
        <v>31</v>
      </c>
      <c r="G19" s="120">
        <v>0.06</v>
      </c>
      <c r="H19" s="120">
        <v>0.06</v>
      </c>
      <c r="I19" s="120">
        <v>0.06</v>
      </c>
      <c r="J19" s="120">
        <v>0.06</v>
      </c>
      <c r="K19" s="120">
        <v>0.06</v>
      </c>
      <c r="L19" s="120">
        <v>0.2</v>
      </c>
      <c r="M19" s="120">
        <v>0.06</v>
      </c>
      <c r="N19" s="120">
        <v>0.06</v>
      </c>
      <c r="O19" s="120">
        <v>0.06</v>
      </c>
      <c r="P19" s="120">
        <v>0</v>
      </c>
      <c r="Q19" s="120">
        <v>0</v>
      </c>
      <c r="R19" s="120">
        <v>0</v>
      </c>
      <c r="S19" s="121">
        <f t="shared" si="0"/>
        <v>0.68000000000000016</v>
      </c>
      <c r="T19" s="423"/>
      <c r="U19" s="431"/>
      <c r="V19" s="444"/>
      <c r="W19" s="174"/>
    </row>
    <row r="20" spans="1:23" s="14" customFormat="1" ht="50.1" customHeight="1" x14ac:dyDescent="0.25">
      <c r="A20" s="419"/>
      <c r="B20" s="499"/>
      <c r="C20" s="426" t="s">
        <v>181</v>
      </c>
      <c r="D20" s="428" t="s">
        <v>101</v>
      </c>
      <c r="E20" s="428"/>
      <c r="F20" s="32" t="s">
        <v>30</v>
      </c>
      <c r="G20" s="118">
        <v>0</v>
      </c>
      <c r="H20" s="118">
        <v>0</v>
      </c>
      <c r="I20" s="118">
        <v>0.5</v>
      </c>
      <c r="J20" s="118">
        <v>0.3</v>
      </c>
      <c r="K20" s="118">
        <v>0.2</v>
      </c>
      <c r="L20" s="118">
        <v>0</v>
      </c>
      <c r="M20" s="118">
        <v>0</v>
      </c>
      <c r="N20" s="118">
        <v>0</v>
      </c>
      <c r="O20" s="118">
        <v>0</v>
      </c>
      <c r="P20" s="118">
        <v>0</v>
      </c>
      <c r="Q20" s="118">
        <v>0</v>
      </c>
      <c r="R20" s="118">
        <v>0</v>
      </c>
      <c r="S20" s="119">
        <f t="shared" si="0"/>
        <v>1</v>
      </c>
      <c r="T20" s="423"/>
      <c r="U20" s="430">
        <v>0.01</v>
      </c>
      <c r="V20" s="437" t="s">
        <v>218</v>
      </c>
      <c r="W20" s="174"/>
    </row>
    <row r="21" spans="1:23" s="14" customFormat="1" ht="50.1" customHeight="1" thickBot="1" x14ac:dyDescent="0.3">
      <c r="A21" s="419"/>
      <c r="B21" s="499"/>
      <c r="C21" s="427"/>
      <c r="D21" s="429"/>
      <c r="E21" s="429"/>
      <c r="F21" s="61" t="s">
        <v>31</v>
      </c>
      <c r="G21" s="120">
        <v>0</v>
      </c>
      <c r="H21" s="120">
        <v>0</v>
      </c>
      <c r="I21" s="120">
        <v>0.5</v>
      </c>
      <c r="J21" s="120">
        <v>0.3</v>
      </c>
      <c r="K21" s="120">
        <v>0.2</v>
      </c>
      <c r="L21" s="120">
        <v>0</v>
      </c>
      <c r="M21" s="120">
        <v>0</v>
      </c>
      <c r="N21" s="120">
        <v>0</v>
      </c>
      <c r="O21" s="120">
        <v>0</v>
      </c>
      <c r="P21" s="120">
        <v>0</v>
      </c>
      <c r="Q21" s="120">
        <v>0</v>
      </c>
      <c r="R21" s="120">
        <v>0</v>
      </c>
      <c r="S21" s="121">
        <f t="shared" si="0"/>
        <v>1</v>
      </c>
      <c r="T21" s="423"/>
      <c r="U21" s="431"/>
      <c r="V21" s="438"/>
      <c r="W21" s="174"/>
    </row>
    <row r="22" spans="1:23" s="14" customFormat="1" ht="50.1" customHeight="1" x14ac:dyDescent="0.25">
      <c r="A22" s="419"/>
      <c r="B22" s="499"/>
      <c r="C22" s="426" t="s">
        <v>182</v>
      </c>
      <c r="D22" s="428" t="s">
        <v>101</v>
      </c>
      <c r="E22" s="428"/>
      <c r="F22" s="32" t="s">
        <v>30</v>
      </c>
      <c r="G22" s="118">
        <v>0</v>
      </c>
      <c r="H22" s="118">
        <v>0.05</v>
      </c>
      <c r="I22" s="118">
        <v>0.1</v>
      </c>
      <c r="J22" s="118">
        <v>0.1</v>
      </c>
      <c r="K22" s="118">
        <v>0.1</v>
      </c>
      <c r="L22" s="118">
        <v>0.1</v>
      </c>
      <c r="M22" s="118">
        <v>0.1</v>
      </c>
      <c r="N22" s="118">
        <v>0.1</v>
      </c>
      <c r="O22" s="233">
        <v>0.1</v>
      </c>
      <c r="P22" s="118">
        <v>0.1</v>
      </c>
      <c r="Q22" s="118">
        <v>0.1</v>
      </c>
      <c r="R22" s="118">
        <v>0.05</v>
      </c>
      <c r="S22" s="119">
        <f t="shared" si="0"/>
        <v>0.99999999999999989</v>
      </c>
      <c r="T22" s="423"/>
      <c r="U22" s="430">
        <v>0.01</v>
      </c>
      <c r="V22" s="503" t="s">
        <v>219</v>
      </c>
      <c r="W22" s="174"/>
    </row>
    <row r="23" spans="1:23" s="14" customFormat="1" ht="50.1" customHeight="1" thickBot="1" x14ac:dyDescent="0.3">
      <c r="A23" s="419"/>
      <c r="B23" s="499"/>
      <c r="C23" s="427"/>
      <c r="D23" s="429"/>
      <c r="E23" s="429"/>
      <c r="F23" s="61" t="s">
        <v>31</v>
      </c>
      <c r="G23" s="120">
        <v>0</v>
      </c>
      <c r="H23" s="120">
        <v>0.05</v>
      </c>
      <c r="I23" s="120">
        <v>0.1</v>
      </c>
      <c r="J23" s="120">
        <v>0.1</v>
      </c>
      <c r="K23" s="120">
        <v>0.1</v>
      </c>
      <c r="L23" s="120">
        <v>0.1</v>
      </c>
      <c r="M23" s="120">
        <v>0.1</v>
      </c>
      <c r="N23" s="120">
        <v>0.1</v>
      </c>
      <c r="O23" s="120">
        <v>0.1</v>
      </c>
      <c r="P23" s="120">
        <v>0</v>
      </c>
      <c r="Q23" s="120">
        <v>0</v>
      </c>
      <c r="R23" s="120">
        <v>0</v>
      </c>
      <c r="S23" s="121">
        <f t="shared" si="0"/>
        <v>0.74999999999999989</v>
      </c>
      <c r="T23" s="423"/>
      <c r="U23" s="431"/>
      <c r="V23" s="504"/>
      <c r="W23" s="174"/>
    </row>
    <row r="24" spans="1:23" s="14" customFormat="1" ht="50.1" customHeight="1" x14ac:dyDescent="0.25">
      <c r="A24" s="419"/>
      <c r="B24" s="499"/>
      <c r="C24" s="426" t="s">
        <v>183</v>
      </c>
      <c r="D24" s="428" t="s">
        <v>101</v>
      </c>
      <c r="E24" s="428"/>
      <c r="F24" s="32" t="s">
        <v>30</v>
      </c>
      <c r="G24" s="118">
        <v>0.05</v>
      </c>
      <c r="H24" s="118">
        <v>0.09</v>
      </c>
      <c r="I24" s="118">
        <v>0.09</v>
      </c>
      <c r="J24" s="118">
        <v>0.09</v>
      </c>
      <c r="K24" s="118">
        <v>0.09</v>
      </c>
      <c r="L24" s="118">
        <v>0.09</v>
      </c>
      <c r="M24" s="118">
        <v>0.09</v>
      </c>
      <c r="N24" s="118">
        <v>0.09</v>
      </c>
      <c r="O24" s="118">
        <v>0.09</v>
      </c>
      <c r="P24" s="65">
        <v>0.09</v>
      </c>
      <c r="Q24" s="65">
        <v>0.09</v>
      </c>
      <c r="R24" s="65">
        <v>0.05</v>
      </c>
      <c r="S24" s="119">
        <f t="shared" si="0"/>
        <v>0.99999999999999989</v>
      </c>
      <c r="T24" s="423"/>
      <c r="U24" s="430">
        <v>0.01</v>
      </c>
      <c r="V24" s="503" t="s">
        <v>220</v>
      </c>
      <c r="W24" s="174"/>
    </row>
    <row r="25" spans="1:23" s="14" customFormat="1" ht="50.1" customHeight="1" thickBot="1" x14ac:dyDescent="0.3">
      <c r="A25" s="419"/>
      <c r="B25" s="499"/>
      <c r="C25" s="427"/>
      <c r="D25" s="429"/>
      <c r="E25" s="429"/>
      <c r="F25" s="61" t="s">
        <v>31</v>
      </c>
      <c r="G25" s="120">
        <v>0.05</v>
      </c>
      <c r="H25" s="120">
        <v>0.09</v>
      </c>
      <c r="I25" s="120">
        <v>0.09</v>
      </c>
      <c r="J25" s="120">
        <v>0.09</v>
      </c>
      <c r="K25" s="120">
        <v>0.09</v>
      </c>
      <c r="L25" s="120">
        <v>0.09</v>
      </c>
      <c r="M25" s="120">
        <v>0.09</v>
      </c>
      <c r="N25" s="120">
        <v>0.09</v>
      </c>
      <c r="O25" s="120">
        <v>0.09</v>
      </c>
      <c r="P25" s="120">
        <v>0</v>
      </c>
      <c r="Q25" s="120">
        <v>0</v>
      </c>
      <c r="R25" s="120">
        <v>0</v>
      </c>
      <c r="S25" s="121">
        <f t="shared" si="0"/>
        <v>0.76999999999999991</v>
      </c>
      <c r="T25" s="423"/>
      <c r="U25" s="431"/>
      <c r="V25" s="504"/>
      <c r="W25" s="174"/>
    </row>
    <row r="26" spans="1:23" s="14" customFormat="1" ht="50.1" customHeight="1" x14ac:dyDescent="0.25">
      <c r="A26" s="419"/>
      <c r="B26" s="499"/>
      <c r="C26" s="426" t="s">
        <v>184</v>
      </c>
      <c r="D26" s="428" t="s">
        <v>101</v>
      </c>
      <c r="E26" s="428"/>
      <c r="F26" s="32" t="s">
        <v>30</v>
      </c>
      <c r="G26" s="118">
        <v>0.05</v>
      </c>
      <c r="H26" s="118">
        <v>0.09</v>
      </c>
      <c r="I26" s="118">
        <v>0.09</v>
      </c>
      <c r="J26" s="118">
        <v>0.09</v>
      </c>
      <c r="K26" s="118">
        <v>0.09</v>
      </c>
      <c r="L26" s="118">
        <v>0.09</v>
      </c>
      <c r="M26" s="118">
        <v>0.09</v>
      </c>
      <c r="N26" s="118">
        <v>0.09</v>
      </c>
      <c r="O26" s="118">
        <v>0.09</v>
      </c>
      <c r="P26" s="118">
        <v>0.09</v>
      </c>
      <c r="Q26" s="118">
        <v>0.09</v>
      </c>
      <c r="R26" s="118">
        <v>0.05</v>
      </c>
      <c r="S26" s="119">
        <f t="shared" si="0"/>
        <v>0.99999999999999989</v>
      </c>
      <c r="T26" s="423"/>
      <c r="U26" s="430">
        <v>0.01</v>
      </c>
      <c r="V26" s="437" t="s">
        <v>221</v>
      </c>
      <c r="W26" s="174"/>
    </row>
    <row r="27" spans="1:23" s="14" customFormat="1" ht="50.1" customHeight="1" thickBot="1" x14ac:dyDescent="0.3">
      <c r="A27" s="419"/>
      <c r="B27" s="500"/>
      <c r="C27" s="427"/>
      <c r="D27" s="429"/>
      <c r="E27" s="429"/>
      <c r="F27" s="61" t="s">
        <v>31</v>
      </c>
      <c r="G27" s="120">
        <v>0.05</v>
      </c>
      <c r="H27" s="120">
        <v>0.09</v>
      </c>
      <c r="I27" s="120">
        <v>0.09</v>
      </c>
      <c r="J27" s="120">
        <v>0.09</v>
      </c>
      <c r="K27" s="120">
        <v>0.09</v>
      </c>
      <c r="L27" s="120">
        <v>0.09</v>
      </c>
      <c r="M27" s="120">
        <v>0.09</v>
      </c>
      <c r="N27" s="120">
        <v>0.09</v>
      </c>
      <c r="O27" s="120">
        <v>0.09</v>
      </c>
      <c r="P27" s="120">
        <v>0</v>
      </c>
      <c r="Q27" s="120">
        <v>0</v>
      </c>
      <c r="R27" s="120">
        <v>0</v>
      </c>
      <c r="S27" s="121">
        <f t="shared" si="0"/>
        <v>0.76999999999999991</v>
      </c>
      <c r="T27" s="425"/>
      <c r="U27" s="431"/>
      <c r="V27" s="445"/>
      <c r="W27" s="174"/>
    </row>
    <row r="28" spans="1:23" s="14" customFormat="1" ht="50.1" customHeight="1" x14ac:dyDescent="0.25">
      <c r="A28" s="419"/>
      <c r="B28" s="471" t="s">
        <v>92</v>
      </c>
      <c r="C28" s="426" t="s">
        <v>185</v>
      </c>
      <c r="D28" s="428" t="s">
        <v>101</v>
      </c>
      <c r="E28" s="428"/>
      <c r="F28" s="32" t="s">
        <v>30</v>
      </c>
      <c r="G28" s="118">
        <v>0</v>
      </c>
      <c r="H28" s="118">
        <v>0</v>
      </c>
      <c r="I28" s="118">
        <v>0.25</v>
      </c>
      <c r="J28" s="118">
        <v>0</v>
      </c>
      <c r="K28" s="118">
        <v>0.25</v>
      </c>
      <c r="L28" s="118">
        <v>0</v>
      </c>
      <c r="M28" s="118">
        <v>0</v>
      </c>
      <c r="N28" s="118">
        <v>0.25</v>
      </c>
      <c r="O28" s="118">
        <v>0</v>
      </c>
      <c r="P28" s="118">
        <v>0</v>
      </c>
      <c r="Q28" s="118">
        <v>0.25</v>
      </c>
      <c r="R28" s="118">
        <v>0</v>
      </c>
      <c r="S28" s="119">
        <f t="shared" si="0"/>
        <v>1</v>
      </c>
      <c r="T28" s="422">
        <v>0.2</v>
      </c>
      <c r="U28" s="430">
        <v>2.5000000000000001E-2</v>
      </c>
      <c r="V28" s="437" t="s">
        <v>243</v>
      </c>
      <c r="W28" s="174"/>
    </row>
    <row r="29" spans="1:23" s="14" customFormat="1" ht="50.1" customHeight="1" thickBot="1" x14ac:dyDescent="0.3">
      <c r="A29" s="419"/>
      <c r="B29" s="472"/>
      <c r="C29" s="427"/>
      <c r="D29" s="429"/>
      <c r="E29" s="429"/>
      <c r="F29" s="61" t="s">
        <v>31</v>
      </c>
      <c r="G29" s="120">
        <v>0</v>
      </c>
      <c r="H29" s="120">
        <v>0</v>
      </c>
      <c r="I29" s="120">
        <v>0</v>
      </c>
      <c r="J29" s="120">
        <v>0</v>
      </c>
      <c r="K29" s="120">
        <v>0.25</v>
      </c>
      <c r="L29" s="120">
        <v>0</v>
      </c>
      <c r="M29" s="120">
        <v>0.25</v>
      </c>
      <c r="N29" s="120">
        <v>0</v>
      </c>
      <c r="O29" s="120">
        <v>0</v>
      </c>
      <c r="P29" s="120">
        <v>0</v>
      </c>
      <c r="Q29" s="120">
        <v>0</v>
      </c>
      <c r="R29" s="120">
        <v>0</v>
      </c>
      <c r="S29" s="121">
        <f>SUM(G29:R29)</f>
        <v>0.5</v>
      </c>
      <c r="T29" s="423"/>
      <c r="U29" s="431"/>
      <c r="V29" s="445"/>
      <c r="W29" s="174"/>
    </row>
    <row r="30" spans="1:23" s="14" customFormat="1" ht="50.1" customHeight="1" x14ac:dyDescent="0.25">
      <c r="A30" s="419"/>
      <c r="B30" s="472"/>
      <c r="C30" s="426" t="s">
        <v>186</v>
      </c>
      <c r="D30" s="428" t="s">
        <v>101</v>
      </c>
      <c r="E30" s="428"/>
      <c r="F30" s="32" t="s">
        <v>30</v>
      </c>
      <c r="G30" s="118">
        <v>0</v>
      </c>
      <c r="H30" s="118">
        <v>0</v>
      </c>
      <c r="I30" s="118">
        <v>0</v>
      </c>
      <c r="J30" s="118">
        <v>0</v>
      </c>
      <c r="K30" s="118">
        <v>0</v>
      </c>
      <c r="L30" s="118">
        <v>0</v>
      </c>
      <c r="M30" s="118">
        <v>0</v>
      </c>
      <c r="N30" s="118">
        <v>0</v>
      </c>
      <c r="O30" s="118">
        <v>0.3</v>
      </c>
      <c r="P30" s="118">
        <v>0.3</v>
      </c>
      <c r="Q30" s="118">
        <v>0</v>
      </c>
      <c r="R30" s="118">
        <v>0.4</v>
      </c>
      <c r="S30" s="119">
        <f t="shared" si="0"/>
        <v>1</v>
      </c>
      <c r="T30" s="423"/>
      <c r="U30" s="430">
        <v>0.05</v>
      </c>
      <c r="V30" s="442" t="s">
        <v>223</v>
      </c>
      <c r="W30" s="174"/>
    </row>
    <row r="31" spans="1:23" s="14" customFormat="1" ht="50.1" customHeight="1" thickBot="1" x14ac:dyDescent="0.3">
      <c r="A31" s="419"/>
      <c r="B31" s="472"/>
      <c r="C31" s="427"/>
      <c r="D31" s="429"/>
      <c r="E31" s="429"/>
      <c r="F31" s="61" t="s">
        <v>31</v>
      </c>
      <c r="G31" s="120">
        <v>0</v>
      </c>
      <c r="H31" s="120">
        <v>0</v>
      </c>
      <c r="I31" s="120">
        <v>0</v>
      </c>
      <c r="J31" s="120">
        <v>0</v>
      </c>
      <c r="K31" s="120">
        <v>0</v>
      </c>
      <c r="L31" s="120">
        <v>0</v>
      </c>
      <c r="M31" s="120">
        <v>0.1</v>
      </c>
      <c r="N31" s="120">
        <v>0.1</v>
      </c>
      <c r="O31" s="120">
        <v>0.1</v>
      </c>
      <c r="P31" s="120">
        <v>0</v>
      </c>
      <c r="Q31" s="120">
        <v>0</v>
      </c>
      <c r="R31" s="120">
        <v>0</v>
      </c>
      <c r="S31" s="121">
        <f t="shared" si="0"/>
        <v>0.30000000000000004</v>
      </c>
      <c r="T31" s="423"/>
      <c r="U31" s="431"/>
      <c r="V31" s="442"/>
      <c r="W31" s="174"/>
    </row>
    <row r="32" spans="1:23" s="14" customFormat="1" ht="50.1" customHeight="1" x14ac:dyDescent="0.25">
      <c r="A32" s="419"/>
      <c r="B32" s="472"/>
      <c r="C32" s="426" t="s">
        <v>187</v>
      </c>
      <c r="D32" s="428" t="s">
        <v>101</v>
      </c>
      <c r="E32" s="428"/>
      <c r="F32" s="32" t="s">
        <v>30</v>
      </c>
      <c r="G32" s="118">
        <v>0</v>
      </c>
      <c r="H32" s="118">
        <v>0</v>
      </c>
      <c r="I32" s="118">
        <v>0</v>
      </c>
      <c r="J32" s="118">
        <v>0.1</v>
      </c>
      <c r="K32" s="118">
        <v>0.1</v>
      </c>
      <c r="L32" s="118">
        <v>0.1</v>
      </c>
      <c r="M32" s="118">
        <v>0.05</v>
      </c>
      <c r="N32" s="118">
        <v>0.1</v>
      </c>
      <c r="O32" s="118">
        <v>0.15</v>
      </c>
      <c r="P32" s="118">
        <v>0.1</v>
      </c>
      <c r="Q32" s="118">
        <v>0.2</v>
      </c>
      <c r="R32" s="118">
        <v>0.1</v>
      </c>
      <c r="S32" s="119">
        <f t="shared" si="0"/>
        <v>1.0000000000000002</v>
      </c>
      <c r="T32" s="423"/>
      <c r="U32" s="432">
        <v>0.05</v>
      </c>
      <c r="V32" s="443" t="s">
        <v>224</v>
      </c>
      <c r="W32" s="174"/>
    </row>
    <row r="33" spans="1:23" s="14" customFormat="1" ht="50.1" customHeight="1" thickBot="1" x14ac:dyDescent="0.3">
      <c r="A33" s="419"/>
      <c r="B33" s="472"/>
      <c r="C33" s="427"/>
      <c r="D33" s="429"/>
      <c r="E33" s="429"/>
      <c r="F33" s="61" t="s">
        <v>31</v>
      </c>
      <c r="G33" s="120">
        <v>0</v>
      </c>
      <c r="H33" s="120">
        <v>0</v>
      </c>
      <c r="I33" s="120">
        <v>0</v>
      </c>
      <c r="J33" s="120">
        <v>0.1</v>
      </c>
      <c r="K33" s="120">
        <v>0.1</v>
      </c>
      <c r="L33" s="120">
        <v>0.1</v>
      </c>
      <c r="M33" s="120">
        <v>0.05</v>
      </c>
      <c r="N33" s="120">
        <v>0.1</v>
      </c>
      <c r="O33" s="120">
        <v>0.15</v>
      </c>
      <c r="P33" s="120">
        <v>0</v>
      </c>
      <c r="Q33" s="120">
        <v>0</v>
      </c>
      <c r="R33" s="120">
        <v>0</v>
      </c>
      <c r="S33" s="121">
        <f t="shared" si="0"/>
        <v>0.60000000000000009</v>
      </c>
      <c r="T33" s="423"/>
      <c r="U33" s="433"/>
      <c r="V33" s="444"/>
      <c r="W33" s="174"/>
    </row>
    <row r="34" spans="1:23" s="14" customFormat="1" ht="50.1" customHeight="1" x14ac:dyDescent="0.25">
      <c r="A34" s="419"/>
      <c r="B34" s="472"/>
      <c r="C34" s="426" t="s">
        <v>188</v>
      </c>
      <c r="D34" s="428" t="s">
        <v>101</v>
      </c>
      <c r="E34" s="428"/>
      <c r="F34" s="32" t="s">
        <v>30</v>
      </c>
      <c r="G34" s="118">
        <v>0</v>
      </c>
      <c r="H34" s="118">
        <v>0.05</v>
      </c>
      <c r="I34" s="118">
        <v>0.05</v>
      </c>
      <c r="J34" s="118">
        <v>0.1</v>
      </c>
      <c r="K34" s="118">
        <v>0.3</v>
      </c>
      <c r="L34" s="118">
        <v>0</v>
      </c>
      <c r="M34" s="118">
        <v>0.05</v>
      </c>
      <c r="N34" s="118">
        <v>0.05</v>
      </c>
      <c r="O34" s="118">
        <v>0.05</v>
      </c>
      <c r="P34" s="118">
        <v>0.15</v>
      </c>
      <c r="Q34" s="118">
        <v>0.2</v>
      </c>
      <c r="R34" s="118">
        <v>0</v>
      </c>
      <c r="S34" s="119">
        <f t="shared" si="0"/>
        <v>1.0000000000000002</v>
      </c>
      <c r="T34" s="423"/>
      <c r="U34" s="432">
        <v>0.05</v>
      </c>
      <c r="V34" s="443" t="s">
        <v>225</v>
      </c>
      <c r="W34" s="174"/>
    </row>
    <row r="35" spans="1:23" s="14" customFormat="1" ht="50.1" customHeight="1" thickBot="1" x14ac:dyDescent="0.3">
      <c r="A35" s="419"/>
      <c r="B35" s="472"/>
      <c r="C35" s="427"/>
      <c r="D35" s="429"/>
      <c r="E35" s="429"/>
      <c r="F35" s="61" t="s">
        <v>31</v>
      </c>
      <c r="G35" s="120">
        <v>0</v>
      </c>
      <c r="H35" s="120">
        <v>0.05</v>
      </c>
      <c r="I35" s="120">
        <v>0.05</v>
      </c>
      <c r="J35" s="120">
        <v>0.1</v>
      </c>
      <c r="K35" s="120">
        <v>0.3</v>
      </c>
      <c r="L35" s="120">
        <v>0</v>
      </c>
      <c r="M35" s="120">
        <v>0.05</v>
      </c>
      <c r="N35" s="120">
        <v>0.05</v>
      </c>
      <c r="O35" s="120">
        <v>0.05</v>
      </c>
      <c r="P35" s="120">
        <v>0</v>
      </c>
      <c r="Q35" s="120">
        <v>0</v>
      </c>
      <c r="R35" s="120">
        <v>0</v>
      </c>
      <c r="S35" s="121">
        <f t="shared" si="0"/>
        <v>0.65000000000000013</v>
      </c>
      <c r="T35" s="423"/>
      <c r="U35" s="433"/>
      <c r="V35" s="444"/>
      <c r="W35" s="174"/>
    </row>
    <row r="36" spans="1:23" s="14" customFormat="1" ht="50.1" customHeight="1" x14ac:dyDescent="0.25">
      <c r="A36" s="419"/>
      <c r="B36" s="472"/>
      <c r="C36" s="426" t="s">
        <v>189</v>
      </c>
      <c r="D36" s="428" t="s">
        <v>101</v>
      </c>
      <c r="E36" s="428"/>
      <c r="F36" s="32" t="s">
        <v>30</v>
      </c>
      <c r="G36" s="118">
        <v>0</v>
      </c>
      <c r="H36" s="118">
        <v>0</v>
      </c>
      <c r="I36" s="118">
        <v>0.25</v>
      </c>
      <c r="J36" s="118">
        <v>0</v>
      </c>
      <c r="K36" s="118">
        <v>0</v>
      </c>
      <c r="L36" s="118">
        <v>0.25</v>
      </c>
      <c r="M36" s="118">
        <v>0</v>
      </c>
      <c r="N36" s="118">
        <v>0</v>
      </c>
      <c r="O36" s="118">
        <v>0.25</v>
      </c>
      <c r="P36" s="118">
        <v>0</v>
      </c>
      <c r="Q36" s="118">
        <v>0</v>
      </c>
      <c r="R36" s="118">
        <v>0.25</v>
      </c>
      <c r="S36" s="119">
        <f t="shared" si="0"/>
        <v>1</v>
      </c>
      <c r="T36" s="423"/>
      <c r="U36" s="432">
        <v>2.5000000000000001E-2</v>
      </c>
      <c r="V36" s="443" t="s">
        <v>226</v>
      </c>
      <c r="W36" s="174"/>
    </row>
    <row r="37" spans="1:23" s="14" customFormat="1" ht="50.1" customHeight="1" thickBot="1" x14ac:dyDescent="0.3">
      <c r="A37" s="419"/>
      <c r="B37" s="472"/>
      <c r="C37" s="427"/>
      <c r="D37" s="429"/>
      <c r="E37" s="429"/>
      <c r="F37" s="61" t="s">
        <v>31</v>
      </c>
      <c r="G37" s="120">
        <v>0</v>
      </c>
      <c r="H37" s="120">
        <v>0</v>
      </c>
      <c r="I37" s="120">
        <v>0</v>
      </c>
      <c r="J37" s="227">
        <v>0</v>
      </c>
      <c r="K37" s="227">
        <v>0</v>
      </c>
      <c r="L37" s="120">
        <v>0.25</v>
      </c>
      <c r="M37" s="227">
        <v>0.25</v>
      </c>
      <c r="N37" s="227">
        <v>0</v>
      </c>
      <c r="O37" s="227">
        <v>0.25</v>
      </c>
      <c r="P37" s="120">
        <v>0</v>
      </c>
      <c r="Q37" s="120">
        <v>0</v>
      </c>
      <c r="R37" s="120">
        <v>0</v>
      </c>
      <c r="S37" s="121">
        <f t="shared" si="0"/>
        <v>0.75</v>
      </c>
      <c r="T37" s="423"/>
      <c r="U37" s="433"/>
      <c r="V37" s="444"/>
      <c r="W37" s="174"/>
    </row>
    <row r="38" spans="1:23" s="14" customFormat="1" ht="50.1" customHeight="1" x14ac:dyDescent="0.25">
      <c r="A38" s="420"/>
      <c r="B38" s="468" t="s">
        <v>173</v>
      </c>
      <c r="C38" s="426" t="s">
        <v>190</v>
      </c>
      <c r="D38" s="428" t="s">
        <v>101</v>
      </c>
      <c r="E38" s="428"/>
      <c r="F38" s="32" t="s">
        <v>30</v>
      </c>
      <c r="G38" s="114">
        <v>0.05</v>
      </c>
      <c r="H38" s="114">
        <v>0.09</v>
      </c>
      <c r="I38" s="114">
        <v>0.09</v>
      </c>
      <c r="J38" s="118">
        <v>0.09</v>
      </c>
      <c r="K38" s="118">
        <v>0.09</v>
      </c>
      <c r="L38" s="118">
        <v>0.09</v>
      </c>
      <c r="M38" s="118">
        <v>0.09</v>
      </c>
      <c r="N38" s="118">
        <v>0.09</v>
      </c>
      <c r="O38" s="118">
        <v>0.09</v>
      </c>
      <c r="P38" s="114">
        <v>0.09</v>
      </c>
      <c r="Q38" s="114">
        <v>0.09</v>
      </c>
      <c r="R38" s="114">
        <v>0.05</v>
      </c>
      <c r="S38" s="119">
        <f t="shared" ref="S38:S65" si="2">SUM(G38:R38)</f>
        <v>0.99999999999999989</v>
      </c>
      <c r="T38" s="423">
        <v>0.2</v>
      </c>
      <c r="U38" s="432">
        <v>0.05</v>
      </c>
      <c r="V38" s="439" t="s">
        <v>245</v>
      </c>
      <c r="W38" s="174"/>
    </row>
    <row r="39" spans="1:23" s="14" customFormat="1" ht="50.1" customHeight="1" thickBot="1" x14ac:dyDescent="0.3">
      <c r="A39" s="420"/>
      <c r="B39" s="469"/>
      <c r="C39" s="427"/>
      <c r="D39" s="429"/>
      <c r="E39" s="429"/>
      <c r="F39" s="61" t="s">
        <v>31</v>
      </c>
      <c r="G39" s="120">
        <v>0.3</v>
      </c>
      <c r="H39" s="120">
        <v>0.3</v>
      </c>
      <c r="I39" s="120">
        <v>0.2</v>
      </c>
      <c r="J39" s="120">
        <v>0.09</v>
      </c>
      <c r="K39" s="120">
        <v>0.09</v>
      </c>
      <c r="L39" s="120">
        <v>0.02</v>
      </c>
      <c r="M39" s="120">
        <v>0</v>
      </c>
      <c r="N39" s="120">
        <v>0</v>
      </c>
      <c r="O39" s="120">
        <v>0</v>
      </c>
      <c r="P39" s="120">
        <v>0</v>
      </c>
      <c r="Q39" s="120">
        <v>0</v>
      </c>
      <c r="R39" s="120">
        <v>0</v>
      </c>
      <c r="S39" s="121">
        <f t="shared" si="2"/>
        <v>1</v>
      </c>
      <c r="T39" s="423"/>
      <c r="U39" s="433"/>
      <c r="V39" s="440"/>
      <c r="W39" s="174"/>
    </row>
    <row r="40" spans="1:23" s="14" customFormat="1" ht="50.1" customHeight="1" x14ac:dyDescent="0.25">
      <c r="A40" s="420"/>
      <c r="B40" s="469"/>
      <c r="C40" s="426" t="s">
        <v>191</v>
      </c>
      <c r="D40" s="428" t="s">
        <v>101</v>
      </c>
      <c r="E40" s="428"/>
      <c r="F40" s="32" t="s">
        <v>30</v>
      </c>
      <c r="G40" s="114">
        <v>0.05</v>
      </c>
      <c r="H40" s="114">
        <v>0.09</v>
      </c>
      <c r="I40" s="114">
        <v>0.09</v>
      </c>
      <c r="J40" s="118">
        <v>0.09</v>
      </c>
      <c r="K40" s="118">
        <v>0.09</v>
      </c>
      <c r="L40" s="118">
        <v>0.09</v>
      </c>
      <c r="M40" s="118">
        <v>0.09</v>
      </c>
      <c r="N40" s="118">
        <v>0.09</v>
      </c>
      <c r="O40" s="118">
        <v>0.09</v>
      </c>
      <c r="P40" s="114">
        <v>0.09</v>
      </c>
      <c r="Q40" s="114">
        <v>0.09</v>
      </c>
      <c r="R40" s="114">
        <v>0.05</v>
      </c>
      <c r="S40" s="119">
        <f t="shared" si="2"/>
        <v>0.99999999999999989</v>
      </c>
      <c r="T40" s="423"/>
      <c r="U40" s="432">
        <v>0.05</v>
      </c>
      <c r="V40" s="439" t="s">
        <v>247</v>
      </c>
      <c r="W40" s="174"/>
    </row>
    <row r="41" spans="1:23" s="14" customFormat="1" ht="50.1" customHeight="1" thickBot="1" x14ac:dyDescent="0.3">
      <c r="A41" s="420"/>
      <c r="B41" s="469"/>
      <c r="C41" s="427"/>
      <c r="D41" s="429"/>
      <c r="E41" s="429"/>
      <c r="F41" s="61" t="s">
        <v>31</v>
      </c>
      <c r="G41" s="120">
        <v>0.05</v>
      </c>
      <c r="H41" s="120">
        <v>0.09</v>
      </c>
      <c r="I41" s="120">
        <v>0.09</v>
      </c>
      <c r="J41" s="120">
        <v>0.09</v>
      </c>
      <c r="K41" s="120">
        <v>0.09</v>
      </c>
      <c r="L41" s="120">
        <v>0.09</v>
      </c>
      <c r="M41" s="120">
        <v>0.09</v>
      </c>
      <c r="N41" s="120">
        <v>0.09</v>
      </c>
      <c r="O41" s="120">
        <v>0.09</v>
      </c>
      <c r="P41" s="120">
        <v>0</v>
      </c>
      <c r="Q41" s="120">
        <v>0</v>
      </c>
      <c r="R41" s="120">
        <v>0</v>
      </c>
      <c r="S41" s="121">
        <f t="shared" si="2"/>
        <v>0.76999999999999991</v>
      </c>
      <c r="T41" s="423"/>
      <c r="U41" s="433"/>
      <c r="V41" s="440"/>
      <c r="W41" s="174"/>
    </row>
    <row r="42" spans="1:23" s="14" customFormat="1" ht="50.1" customHeight="1" x14ac:dyDescent="0.25">
      <c r="A42" s="420"/>
      <c r="B42" s="469"/>
      <c r="C42" s="426" t="s">
        <v>192</v>
      </c>
      <c r="D42" s="428" t="s">
        <v>101</v>
      </c>
      <c r="E42" s="428"/>
      <c r="F42" s="32" t="s">
        <v>30</v>
      </c>
      <c r="G42" s="114">
        <v>0</v>
      </c>
      <c r="H42" s="114">
        <v>0</v>
      </c>
      <c r="I42" s="114">
        <v>0</v>
      </c>
      <c r="J42" s="118">
        <v>0</v>
      </c>
      <c r="K42" s="118">
        <v>0</v>
      </c>
      <c r="L42" s="118">
        <v>0</v>
      </c>
      <c r="M42" s="118">
        <v>0</v>
      </c>
      <c r="N42" s="118">
        <v>0.3</v>
      </c>
      <c r="O42" s="118">
        <v>0.3</v>
      </c>
      <c r="P42" s="65">
        <v>0.3</v>
      </c>
      <c r="Q42" s="65">
        <v>0.1</v>
      </c>
      <c r="R42" s="65">
        <v>0</v>
      </c>
      <c r="S42" s="119">
        <f t="shared" si="2"/>
        <v>0.99999999999999989</v>
      </c>
      <c r="T42" s="423"/>
      <c r="U42" s="432">
        <v>0.1</v>
      </c>
      <c r="V42" s="442" t="s">
        <v>246</v>
      </c>
      <c r="W42" s="174"/>
    </row>
    <row r="43" spans="1:23" s="14" customFormat="1" ht="50.1" customHeight="1" thickBot="1" x14ac:dyDescent="0.3">
      <c r="A43" s="467"/>
      <c r="B43" s="470"/>
      <c r="C43" s="454"/>
      <c r="D43" s="441"/>
      <c r="E43" s="441"/>
      <c r="F43" s="33" t="s">
        <v>31</v>
      </c>
      <c r="G43" s="117">
        <v>0</v>
      </c>
      <c r="H43" s="117">
        <v>0</v>
      </c>
      <c r="I43" s="117">
        <v>0</v>
      </c>
      <c r="J43" s="117">
        <v>0</v>
      </c>
      <c r="K43" s="117">
        <v>0</v>
      </c>
      <c r="L43" s="117">
        <v>0</v>
      </c>
      <c r="M43" s="117">
        <v>0</v>
      </c>
      <c r="N43" s="117">
        <v>0</v>
      </c>
      <c r="O43" s="117">
        <v>1</v>
      </c>
      <c r="P43" s="117">
        <v>0</v>
      </c>
      <c r="Q43" s="117">
        <v>0</v>
      </c>
      <c r="R43" s="117">
        <v>0</v>
      </c>
      <c r="S43" s="62">
        <f t="shared" si="2"/>
        <v>1</v>
      </c>
      <c r="T43" s="425"/>
      <c r="U43" s="433"/>
      <c r="V43" s="442"/>
      <c r="W43" s="174"/>
    </row>
    <row r="44" spans="1:23" s="14" customFormat="1" ht="50.1" customHeight="1" x14ac:dyDescent="0.25">
      <c r="A44" s="455" t="s">
        <v>102</v>
      </c>
      <c r="B44" s="505" t="s">
        <v>94</v>
      </c>
      <c r="C44" s="426" t="s">
        <v>193</v>
      </c>
      <c r="D44" s="428" t="s">
        <v>101</v>
      </c>
      <c r="E44" s="428"/>
      <c r="F44" s="32" t="s">
        <v>30</v>
      </c>
      <c r="G44" s="114">
        <v>0.05</v>
      </c>
      <c r="H44" s="114">
        <v>0.09</v>
      </c>
      <c r="I44" s="114">
        <v>0.09</v>
      </c>
      <c r="J44" s="114">
        <v>0.09</v>
      </c>
      <c r="K44" s="114">
        <v>0.09</v>
      </c>
      <c r="L44" s="114">
        <v>0.09</v>
      </c>
      <c r="M44" s="114">
        <v>0.09</v>
      </c>
      <c r="N44" s="114">
        <v>0.09</v>
      </c>
      <c r="O44" s="114">
        <v>0.09</v>
      </c>
      <c r="P44" s="114">
        <v>0.09</v>
      </c>
      <c r="Q44" s="114">
        <v>0.09</v>
      </c>
      <c r="R44" s="114">
        <v>0.05</v>
      </c>
      <c r="S44" s="231">
        <f t="shared" si="2"/>
        <v>0.99999999999999989</v>
      </c>
      <c r="T44" s="464">
        <v>0.2</v>
      </c>
      <c r="U44" s="432">
        <v>2.5000000000000001E-2</v>
      </c>
      <c r="V44" s="434" t="s">
        <v>228</v>
      </c>
      <c r="W44" s="177"/>
    </row>
    <row r="45" spans="1:23" s="14" customFormat="1" ht="50.1" customHeight="1" thickBot="1" x14ac:dyDescent="0.3">
      <c r="A45" s="456"/>
      <c r="B45" s="460"/>
      <c r="C45" s="454"/>
      <c r="D45" s="441"/>
      <c r="E45" s="441"/>
      <c r="F45" s="33" t="s">
        <v>31</v>
      </c>
      <c r="G45" s="235">
        <v>0.05</v>
      </c>
      <c r="H45" s="235">
        <v>0.09</v>
      </c>
      <c r="I45" s="235">
        <v>0.09</v>
      </c>
      <c r="J45" s="235">
        <v>0.09</v>
      </c>
      <c r="K45" s="235">
        <v>0.09</v>
      </c>
      <c r="L45" s="235">
        <v>0.09</v>
      </c>
      <c r="M45" s="235">
        <v>0.09</v>
      </c>
      <c r="N45" s="235">
        <v>0.09</v>
      </c>
      <c r="O45" s="235">
        <v>0.09</v>
      </c>
      <c r="P45" s="235">
        <v>0</v>
      </c>
      <c r="Q45" s="235">
        <v>0</v>
      </c>
      <c r="R45" s="235">
        <v>0</v>
      </c>
      <c r="S45" s="62">
        <f t="shared" si="2"/>
        <v>0.76999999999999991</v>
      </c>
      <c r="T45" s="424"/>
      <c r="U45" s="433"/>
      <c r="V45" s="435"/>
      <c r="W45" s="177"/>
    </row>
    <row r="46" spans="1:23" s="14" customFormat="1" ht="50.1" customHeight="1" x14ac:dyDescent="0.25">
      <c r="A46" s="456"/>
      <c r="B46" s="460"/>
      <c r="C46" s="426" t="s">
        <v>194</v>
      </c>
      <c r="D46" s="428" t="s">
        <v>101</v>
      </c>
      <c r="E46" s="428"/>
      <c r="F46" s="32" t="s">
        <v>30</v>
      </c>
      <c r="G46" s="114">
        <v>0.05</v>
      </c>
      <c r="H46" s="114">
        <v>0.09</v>
      </c>
      <c r="I46" s="114">
        <v>0.09</v>
      </c>
      <c r="J46" s="118">
        <v>0.09</v>
      </c>
      <c r="K46" s="118">
        <v>0.09</v>
      </c>
      <c r="L46" s="118">
        <v>0.09</v>
      </c>
      <c r="M46" s="118">
        <v>0.09</v>
      </c>
      <c r="N46" s="118">
        <v>0.09</v>
      </c>
      <c r="O46" s="118">
        <v>0.09</v>
      </c>
      <c r="P46" s="114">
        <v>0.09</v>
      </c>
      <c r="Q46" s="114">
        <v>0.09</v>
      </c>
      <c r="R46" s="114">
        <v>0.05</v>
      </c>
      <c r="S46" s="231">
        <f t="shared" si="2"/>
        <v>0.99999999999999989</v>
      </c>
      <c r="T46" s="424"/>
      <c r="U46" s="432">
        <v>0.02</v>
      </c>
      <c r="V46" s="434" t="s">
        <v>229</v>
      </c>
      <c r="W46" s="174"/>
    </row>
    <row r="47" spans="1:23" s="14" customFormat="1" ht="50.1" customHeight="1" thickBot="1" x14ac:dyDescent="0.3">
      <c r="A47" s="456"/>
      <c r="B47" s="460"/>
      <c r="C47" s="427"/>
      <c r="D47" s="429"/>
      <c r="E47" s="429"/>
      <c r="F47" s="61" t="s">
        <v>31</v>
      </c>
      <c r="G47" s="234">
        <v>0.05</v>
      </c>
      <c r="H47" s="234">
        <v>0.09</v>
      </c>
      <c r="I47" s="234">
        <v>0.09</v>
      </c>
      <c r="J47" s="227">
        <v>0.09</v>
      </c>
      <c r="K47" s="227">
        <v>0.09</v>
      </c>
      <c r="L47" s="227">
        <v>0.09</v>
      </c>
      <c r="M47" s="227">
        <v>0.09</v>
      </c>
      <c r="N47" s="227">
        <v>0.09</v>
      </c>
      <c r="O47" s="227">
        <v>0.09</v>
      </c>
      <c r="P47" s="234">
        <v>0</v>
      </c>
      <c r="Q47" s="234">
        <v>0</v>
      </c>
      <c r="R47" s="234">
        <v>0</v>
      </c>
      <c r="S47" s="121">
        <f t="shared" si="2"/>
        <v>0.76999999999999991</v>
      </c>
      <c r="T47" s="424"/>
      <c r="U47" s="433"/>
      <c r="V47" s="435"/>
      <c r="W47" s="174"/>
    </row>
    <row r="48" spans="1:23" s="14" customFormat="1" ht="50.1" customHeight="1" x14ac:dyDescent="0.25">
      <c r="A48" s="456"/>
      <c r="B48" s="459"/>
      <c r="C48" s="426" t="s">
        <v>195</v>
      </c>
      <c r="D48" s="428" t="s">
        <v>101</v>
      </c>
      <c r="E48" s="428"/>
      <c r="F48" s="32" t="s">
        <v>30</v>
      </c>
      <c r="G48" s="114">
        <v>0.05</v>
      </c>
      <c r="H48" s="114">
        <v>0.09</v>
      </c>
      <c r="I48" s="114">
        <v>0.09</v>
      </c>
      <c r="J48" s="118">
        <v>0.09</v>
      </c>
      <c r="K48" s="118">
        <v>0.09</v>
      </c>
      <c r="L48" s="118">
        <v>0.09</v>
      </c>
      <c r="M48" s="118">
        <v>0.09</v>
      </c>
      <c r="N48" s="118">
        <v>0.09</v>
      </c>
      <c r="O48" s="118">
        <v>0.09</v>
      </c>
      <c r="P48" s="114">
        <v>0.09</v>
      </c>
      <c r="Q48" s="114">
        <v>0.09</v>
      </c>
      <c r="R48" s="114">
        <v>0.05</v>
      </c>
      <c r="S48" s="119">
        <f t="shared" si="2"/>
        <v>0.99999999999999989</v>
      </c>
      <c r="T48" s="423"/>
      <c r="U48" s="432">
        <v>0.02</v>
      </c>
      <c r="V48" s="434" t="s">
        <v>230</v>
      </c>
      <c r="W48" s="174"/>
    </row>
    <row r="49" spans="1:23" s="14" customFormat="1" ht="50.1" customHeight="1" thickBot="1" x14ac:dyDescent="0.3">
      <c r="A49" s="456"/>
      <c r="B49" s="459"/>
      <c r="C49" s="427"/>
      <c r="D49" s="429"/>
      <c r="E49" s="429"/>
      <c r="F49" s="61" t="s">
        <v>31</v>
      </c>
      <c r="G49" s="120">
        <v>0</v>
      </c>
      <c r="H49" s="120">
        <v>0</v>
      </c>
      <c r="I49" s="120">
        <v>0</v>
      </c>
      <c r="J49" s="120">
        <v>0.09</v>
      </c>
      <c r="K49" s="120">
        <v>0.09</v>
      </c>
      <c r="L49" s="120">
        <v>0.09</v>
      </c>
      <c r="M49" s="120">
        <v>0.09</v>
      </c>
      <c r="N49" s="120">
        <v>0.09</v>
      </c>
      <c r="O49" s="120">
        <v>0.09</v>
      </c>
      <c r="P49" s="120">
        <v>0</v>
      </c>
      <c r="Q49" s="120">
        <v>0</v>
      </c>
      <c r="R49" s="120">
        <v>0</v>
      </c>
      <c r="S49" s="121">
        <f t="shared" si="2"/>
        <v>0.53999999999999992</v>
      </c>
      <c r="T49" s="423"/>
      <c r="U49" s="433"/>
      <c r="V49" s="435"/>
      <c r="W49" s="174"/>
    </row>
    <row r="50" spans="1:23" s="14" customFormat="1" ht="50.1" customHeight="1" x14ac:dyDescent="0.25">
      <c r="A50" s="456"/>
      <c r="B50" s="459"/>
      <c r="C50" s="462" t="s">
        <v>196</v>
      </c>
      <c r="D50" s="465" t="s">
        <v>101</v>
      </c>
      <c r="E50" s="428"/>
      <c r="F50" s="32" t="s">
        <v>30</v>
      </c>
      <c r="G50" s="114">
        <v>0.05</v>
      </c>
      <c r="H50" s="114">
        <v>0.09</v>
      </c>
      <c r="I50" s="114">
        <v>0.09</v>
      </c>
      <c r="J50" s="118">
        <v>0.09</v>
      </c>
      <c r="K50" s="118">
        <v>0.09</v>
      </c>
      <c r="L50" s="118">
        <v>0.09</v>
      </c>
      <c r="M50" s="118">
        <v>0.09</v>
      </c>
      <c r="N50" s="118">
        <v>0.09</v>
      </c>
      <c r="O50" s="118">
        <v>0.09</v>
      </c>
      <c r="P50" s="114">
        <v>0.09</v>
      </c>
      <c r="Q50" s="114">
        <v>0.09</v>
      </c>
      <c r="R50" s="114">
        <v>0.05</v>
      </c>
      <c r="S50" s="119">
        <f t="shared" si="2"/>
        <v>0.99999999999999989</v>
      </c>
      <c r="T50" s="423"/>
      <c r="U50" s="432">
        <v>2.5000000000000001E-2</v>
      </c>
      <c r="V50" s="434" t="s">
        <v>231</v>
      </c>
      <c r="W50" s="174"/>
    </row>
    <row r="51" spans="1:23" s="14" customFormat="1" ht="50.1" customHeight="1" thickBot="1" x14ac:dyDescent="0.3">
      <c r="A51" s="456"/>
      <c r="B51" s="459"/>
      <c r="C51" s="463"/>
      <c r="D51" s="466"/>
      <c r="E51" s="429"/>
      <c r="F51" s="61" t="s">
        <v>31</v>
      </c>
      <c r="G51" s="120">
        <v>0.05</v>
      </c>
      <c r="H51" s="120">
        <v>0.09</v>
      </c>
      <c r="I51" s="120">
        <v>0.09</v>
      </c>
      <c r="J51" s="120">
        <v>0.09</v>
      </c>
      <c r="K51" s="120">
        <v>0.09</v>
      </c>
      <c r="L51" s="120">
        <v>0.09</v>
      </c>
      <c r="M51" s="120">
        <v>0.09</v>
      </c>
      <c r="N51" s="120">
        <v>0.09</v>
      </c>
      <c r="O51" s="120">
        <v>0.09</v>
      </c>
      <c r="P51" s="120">
        <v>0</v>
      </c>
      <c r="Q51" s="120">
        <v>0</v>
      </c>
      <c r="R51" s="120">
        <v>0</v>
      </c>
      <c r="S51" s="121">
        <f t="shared" si="2"/>
        <v>0.76999999999999991</v>
      </c>
      <c r="T51" s="423"/>
      <c r="U51" s="433"/>
      <c r="V51" s="435"/>
      <c r="W51" s="174"/>
    </row>
    <row r="52" spans="1:23" s="14" customFormat="1" ht="50.1" customHeight="1" x14ac:dyDescent="0.25">
      <c r="A52" s="456"/>
      <c r="B52" s="459"/>
      <c r="C52" s="426" t="s">
        <v>197</v>
      </c>
      <c r="D52" s="428" t="s">
        <v>101</v>
      </c>
      <c r="E52" s="428"/>
      <c r="F52" s="32" t="s">
        <v>30</v>
      </c>
      <c r="G52" s="114">
        <v>0.05</v>
      </c>
      <c r="H52" s="114">
        <v>0.09</v>
      </c>
      <c r="I52" s="114">
        <v>0.09</v>
      </c>
      <c r="J52" s="118">
        <v>0.09</v>
      </c>
      <c r="K52" s="118">
        <v>0.09</v>
      </c>
      <c r="L52" s="118">
        <v>0.09</v>
      </c>
      <c r="M52" s="118">
        <v>0.09</v>
      </c>
      <c r="N52" s="118">
        <v>0.09</v>
      </c>
      <c r="O52" s="118">
        <v>0.09</v>
      </c>
      <c r="P52" s="114">
        <v>0.09</v>
      </c>
      <c r="Q52" s="114">
        <v>0.09</v>
      </c>
      <c r="R52" s="114">
        <v>0.05</v>
      </c>
      <c r="S52" s="119">
        <f t="shared" si="2"/>
        <v>0.99999999999999989</v>
      </c>
      <c r="T52" s="423"/>
      <c r="U52" s="432">
        <v>0.03</v>
      </c>
      <c r="V52" s="434" t="s">
        <v>232</v>
      </c>
      <c r="W52" s="174"/>
    </row>
    <row r="53" spans="1:23" s="14" customFormat="1" ht="50.1" customHeight="1" thickBot="1" x14ac:dyDescent="0.3">
      <c r="A53" s="456"/>
      <c r="B53" s="459"/>
      <c r="C53" s="427"/>
      <c r="D53" s="429"/>
      <c r="E53" s="429"/>
      <c r="F53" s="61" t="s">
        <v>31</v>
      </c>
      <c r="G53" s="120">
        <v>0.05</v>
      </c>
      <c r="H53" s="120">
        <v>0.09</v>
      </c>
      <c r="I53" s="120">
        <v>0.09</v>
      </c>
      <c r="J53" s="120">
        <v>0.09</v>
      </c>
      <c r="K53" s="120">
        <v>0.09</v>
      </c>
      <c r="L53" s="120">
        <v>0.09</v>
      </c>
      <c r="M53" s="120">
        <v>0.09</v>
      </c>
      <c r="N53" s="120">
        <v>0.09</v>
      </c>
      <c r="O53" s="120">
        <v>0.09</v>
      </c>
      <c r="P53" s="120">
        <v>0</v>
      </c>
      <c r="Q53" s="120">
        <v>0</v>
      </c>
      <c r="R53" s="120">
        <v>0</v>
      </c>
      <c r="S53" s="121">
        <f t="shared" si="2"/>
        <v>0.76999999999999991</v>
      </c>
      <c r="T53" s="423"/>
      <c r="U53" s="433"/>
      <c r="V53" s="446"/>
      <c r="W53" s="174"/>
    </row>
    <row r="54" spans="1:23" s="14" customFormat="1" ht="50.1" customHeight="1" x14ac:dyDescent="0.25">
      <c r="A54" s="456"/>
      <c r="B54" s="459"/>
      <c r="C54" s="426" t="s">
        <v>198</v>
      </c>
      <c r="D54" s="428" t="s">
        <v>101</v>
      </c>
      <c r="E54" s="428"/>
      <c r="F54" s="32" t="s">
        <v>30</v>
      </c>
      <c r="G54" s="114">
        <v>0.05</v>
      </c>
      <c r="H54" s="114">
        <v>0.09</v>
      </c>
      <c r="I54" s="114">
        <v>0.09</v>
      </c>
      <c r="J54" s="118">
        <v>0.09</v>
      </c>
      <c r="K54" s="118">
        <v>0.09</v>
      </c>
      <c r="L54" s="118">
        <v>0.09</v>
      </c>
      <c r="M54" s="118">
        <v>0.09</v>
      </c>
      <c r="N54" s="118">
        <v>0.09</v>
      </c>
      <c r="O54" s="118">
        <v>0.09</v>
      </c>
      <c r="P54" s="114">
        <v>0.09</v>
      </c>
      <c r="Q54" s="114">
        <v>0.09</v>
      </c>
      <c r="R54" s="114">
        <v>0.05</v>
      </c>
      <c r="S54" s="119">
        <f t="shared" si="2"/>
        <v>0.99999999999999989</v>
      </c>
      <c r="T54" s="423"/>
      <c r="U54" s="432">
        <v>0.02</v>
      </c>
      <c r="V54" s="434" t="s">
        <v>233</v>
      </c>
      <c r="W54" s="174"/>
    </row>
    <row r="55" spans="1:23" s="14" customFormat="1" ht="50.1" customHeight="1" thickBot="1" x14ac:dyDescent="0.3">
      <c r="A55" s="456"/>
      <c r="B55" s="459"/>
      <c r="C55" s="427"/>
      <c r="D55" s="429"/>
      <c r="E55" s="429"/>
      <c r="F55" s="61" t="s">
        <v>31</v>
      </c>
      <c r="G55" s="120">
        <v>0.05</v>
      </c>
      <c r="H55" s="120">
        <v>0.09</v>
      </c>
      <c r="I55" s="120">
        <v>0.09</v>
      </c>
      <c r="J55" s="120">
        <v>0.09</v>
      </c>
      <c r="K55" s="120">
        <v>0.09</v>
      </c>
      <c r="L55" s="120">
        <v>0.09</v>
      </c>
      <c r="M55" s="120">
        <v>0.09</v>
      </c>
      <c r="N55" s="120">
        <v>0.09</v>
      </c>
      <c r="O55" s="120">
        <v>0.09</v>
      </c>
      <c r="P55" s="120">
        <v>0</v>
      </c>
      <c r="Q55" s="120">
        <v>0</v>
      </c>
      <c r="R55" s="120">
        <v>0</v>
      </c>
      <c r="S55" s="121">
        <f t="shared" si="2"/>
        <v>0.76999999999999991</v>
      </c>
      <c r="T55" s="423"/>
      <c r="U55" s="433"/>
      <c r="V55" s="451"/>
      <c r="W55" s="174"/>
    </row>
    <row r="56" spans="1:23" s="14" customFormat="1" ht="50.1" customHeight="1" x14ac:dyDescent="0.25">
      <c r="A56" s="456"/>
      <c r="B56" s="459"/>
      <c r="C56" s="426" t="s">
        <v>199</v>
      </c>
      <c r="D56" s="428" t="s">
        <v>101</v>
      </c>
      <c r="E56" s="428"/>
      <c r="F56" s="32" t="s">
        <v>30</v>
      </c>
      <c r="G56" s="114">
        <v>0.05</v>
      </c>
      <c r="H56" s="114">
        <v>0.09</v>
      </c>
      <c r="I56" s="114">
        <v>0.09</v>
      </c>
      <c r="J56" s="236">
        <v>0.09</v>
      </c>
      <c r="K56" s="236">
        <v>0.09</v>
      </c>
      <c r="L56" s="236">
        <v>0.09</v>
      </c>
      <c r="M56" s="118">
        <v>0.09</v>
      </c>
      <c r="N56" s="118">
        <v>0.09</v>
      </c>
      <c r="O56" s="118">
        <v>0.09</v>
      </c>
      <c r="P56" s="114">
        <v>0.09</v>
      </c>
      <c r="Q56" s="114">
        <v>0.09</v>
      </c>
      <c r="R56" s="114">
        <v>0.05</v>
      </c>
      <c r="S56" s="119">
        <f t="shared" si="2"/>
        <v>0.99999999999999989</v>
      </c>
      <c r="T56" s="423"/>
      <c r="U56" s="432">
        <v>2.5000000000000001E-2</v>
      </c>
      <c r="V56" s="434" t="s">
        <v>234</v>
      </c>
      <c r="W56" s="174"/>
    </row>
    <row r="57" spans="1:23" s="14" customFormat="1" ht="50.1" customHeight="1" thickBot="1" x14ac:dyDescent="0.3">
      <c r="A57" s="456"/>
      <c r="B57" s="459"/>
      <c r="C57" s="427"/>
      <c r="D57" s="429"/>
      <c r="E57" s="429"/>
      <c r="F57" s="61" t="s">
        <v>31</v>
      </c>
      <c r="G57" s="120">
        <v>0.05</v>
      </c>
      <c r="H57" s="120">
        <v>0.09</v>
      </c>
      <c r="I57" s="120">
        <v>0.09</v>
      </c>
      <c r="J57" s="234">
        <v>0.09</v>
      </c>
      <c r="K57" s="234">
        <v>0.09</v>
      </c>
      <c r="L57" s="234">
        <v>0.09</v>
      </c>
      <c r="M57" s="120">
        <v>0.09</v>
      </c>
      <c r="N57" s="120">
        <v>0.09</v>
      </c>
      <c r="O57" s="120">
        <v>0.09</v>
      </c>
      <c r="P57" s="120">
        <v>0</v>
      </c>
      <c r="Q57" s="120">
        <v>0</v>
      </c>
      <c r="R57" s="120">
        <v>0</v>
      </c>
      <c r="S57" s="121">
        <f t="shared" si="2"/>
        <v>0.76999999999999991</v>
      </c>
      <c r="T57" s="423"/>
      <c r="U57" s="433"/>
      <c r="V57" s="446"/>
      <c r="W57" s="174"/>
    </row>
    <row r="58" spans="1:23" s="14" customFormat="1" ht="50.1" customHeight="1" x14ac:dyDescent="0.25">
      <c r="A58" s="456"/>
      <c r="B58" s="459"/>
      <c r="C58" s="426" t="s">
        <v>200</v>
      </c>
      <c r="D58" s="428" t="s">
        <v>101</v>
      </c>
      <c r="E58" s="428"/>
      <c r="F58" s="32" t="s">
        <v>30</v>
      </c>
      <c r="G58" s="114">
        <v>0.05</v>
      </c>
      <c r="H58" s="114">
        <v>0.09</v>
      </c>
      <c r="I58" s="114">
        <v>0.09</v>
      </c>
      <c r="J58" s="118">
        <v>0.09</v>
      </c>
      <c r="K58" s="118">
        <v>0.09</v>
      </c>
      <c r="L58" s="118">
        <v>0.09</v>
      </c>
      <c r="M58" s="118">
        <v>0.09</v>
      </c>
      <c r="N58" s="118">
        <v>0.09</v>
      </c>
      <c r="O58" s="118">
        <v>0.09</v>
      </c>
      <c r="P58" s="114">
        <v>0.09</v>
      </c>
      <c r="Q58" s="114">
        <v>0.09</v>
      </c>
      <c r="R58" s="114">
        <v>0.05</v>
      </c>
      <c r="S58" s="119">
        <f t="shared" si="2"/>
        <v>0.99999999999999989</v>
      </c>
      <c r="T58" s="423"/>
      <c r="U58" s="432">
        <v>0.02</v>
      </c>
      <c r="V58" s="434" t="s">
        <v>235</v>
      </c>
      <c r="W58" s="174"/>
    </row>
    <row r="59" spans="1:23" s="14" customFormat="1" ht="50.1" customHeight="1" thickBot="1" x14ac:dyDescent="0.3">
      <c r="A59" s="456"/>
      <c r="B59" s="459"/>
      <c r="C59" s="427"/>
      <c r="D59" s="429"/>
      <c r="E59" s="429"/>
      <c r="F59" s="61" t="s">
        <v>31</v>
      </c>
      <c r="G59" s="120">
        <v>0.05</v>
      </c>
      <c r="H59" s="120">
        <v>0.09</v>
      </c>
      <c r="I59" s="120">
        <v>0.09</v>
      </c>
      <c r="J59" s="234">
        <v>0.09</v>
      </c>
      <c r="K59" s="234">
        <v>0.09</v>
      </c>
      <c r="L59" s="234">
        <v>0.09</v>
      </c>
      <c r="M59" s="120">
        <v>0.09</v>
      </c>
      <c r="N59" s="120">
        <v>0.09</v>
      </c>
      <c r="O59" s="120">
        <v>0.09</v>
      </c>
      <c r="P59" s="120">
        <v>0</v>
      </c>
      <c r="Q59" s="120">
        <v>0</v>
      </c>
      <c r="R59" s="120">
        <v>0</v>
      </c>
      <c r="S59" s="121">
        <f t="shared" si="2"/>
        <v>0.76999999999999991</v>
      </c>
      <c r="T59" s="423"/>
      <c r="U59" s="433"/>
      <c r="V59" s="435"/>
      <c r="W59" s="174"/>
    </row>
    <row r="60" spans="1:23" s="14" customFormat="1" ht="50.1" customHeight="1" x14ac:dyDescent="0.25">
      <c r="A60" s="456"/>
      <c r="B60" s="459"/>
      <c r="C60" s="426" t="s">
        <v>201</v>
      </c>
      <c r="D60" s="428" t="s">
        <v>101</v>
      </c>
      <c r="E60" s="428"/>
      <c r="F60" s="32" t="s">
        <v>30</v>
      </c>
      <c r="G60" s="114">
        <v>0.05</v>
      </c>
      <c r="H60" s="114">
        <v>0.09</v>
      </c>
      <c r="I60" s="114">
        <v>0.09</v>
      </c>
      <c r="J60" s="118">
        <v>0.09</v>
      </c>
      <c r="K60" s="118">
        <v>0.09</v>
      </c>
      <c r="L60" s="118">
        <v>0.09</v>
      </c>
      <c r="M60" s="118">
        <v>0.09</v>
      </c>
      <c r="N60" s="118">
        <v>0.09</v>
      </c>
      <c r="O60" s="118">
        <v>0.09</v>
      </c>
      <c r="P60" s="114">
        <v>0.09</v>
      </c>
      <c r="Q60" s="114">
        <v>0.09</v>
      </c>
      <c r="R60" s="114">
        <v>0.05</v>
      </c>
      <c r="S60" s="119">
        <f t="shared" si="2"/>
        <v>0.99999999999999989</v>
      </c>
      <c r="T60" s="423"/>
      <c r="U60" s="432">
        <v>1.4999999999999999E-2</v>
      </c>
      <c r="V60" s="434" t="s">
        <v>236</v>
      </c>
      <c r="W60" s="174"/>
    </row>
    <row r="61" spans="1:23" s="14" customFormat="1" ht="50.1" customHeight="1" thickBot="1" x14ac:dyDescent="0.3">
      <c r="A61" s="456"/>
      <c r="B61" s="506"/>
      <c r="C61" s="427"/>
      <c r="D61" s="429"/>
      <c r="E61" s="429"/>
      <c r="F61" s="61" t="s">
        <v>31</v>
      </c>
      <c r="G61" s="120">
        <v>0.05</v>
      </c>
      <c r="H61" s="120">
        <v>0.09</v>
      </c>
      <c r="I61" s="120">
        <v>0.09</v>
      </c>
      <c r="J61" s="120">
        <v>0.09</v>
      </c>
      <c r="K61" s="120">
        <v>0.09</v>
      </c>
      <c r="L61" s="120">
        <v>0.09</v>
      </c>
      <c r="M61" s="120">
        <v>0.09</v>
      </c>
      <c r="N61" s="120">
        <v>0.09</v>
      </c>
      <c r="O61" s="120">
        <v>0.09</v>
      </c>
      <c r="P61" s="120">
        <v>0</v>
      </c>
      <c r="Q61" s="120">
        <v>0</v>
      </c>
      <c r="R61" s="120">
        <v>0</v>
      </c>
      <c r="S61" s="121">
        <f t="shared" si="2"/>
        <v>0.76999999999999991</v>
      </c>
      <c r="T61" s="425"/>
      <c r="U61" s="433"/>
      <c r="V61" s="446"/>
      <c r="W61" s="174"/>
    </row>
    <row r="62" spans="1:23" s="14" customFormat="1" ht="50.1" customHeight="1" x14ac:dyDescent="0.25">
      <c r="A62" s="456"/>
      <c r="B62" s="458" t="s">
        <v>95</v>
      </c>
      <c r="C62" s="426" t="s">
        <v>202</v>
      </c>
      <c r="D62" s="428" t="s">
        <v>101</v>
      </c>
      <c r="E62" s="428"/>
      <c r="F62" s="32" t="s">
        <v>30</v>
      </c>
      <c r="G62" s="114">
        <v>0.05</v>
      </c>
      <c r="H62" s="114">
        <v>0.09</v>
      </c>
      <c r="I62" s="114">
        <v>0.09</v>
      </c>
      <c r="J62" s="118">
        <v>0.09</v>
      </c>
      <c r="K62" s="118">
        <v>0.09</v>
      </c>
      <c r="L62" s="118">
        <v>0.09</v>
      </c>
      <c r="M62" s="118">
        <v>0.09</v>
      </c>
      <c r="N62" s="118">
        <v>0.09</v>
      </c>
      <c r="O62" s="118">
        <v>0.09</v>
      </c>
      <c r="P62" s="114">
        <v>0.09</v>
      </c>
      <c r="Q62" s="114">
        <v>0.09</v>
      </c>
      <c r="R62" s="114">
        <v>0.05</v>
      </c>
      <c r="S62" s="119">
        <f t="shared" si="2"/>
        <v>0.99999999999999989</v>
      </c>
      <c r="T62" s="422">
        <v>0.15</v>
      </c>
      <c r="U62" s="432">
        <v>0.06</v>
      </c>
      <c r="V62" s="449" t="s">
        <v>239</v>
      </c>
      <c r="W62" s="174"/>
    </row>
    <row r="63" spans="1:23" s="14" customFormat="1" ht="50.1" customHeight="1" thickBot="1" x14ac:dyDescent="0.3">
      <c r="A63" s="456"/>
      <c r="B63" s="459"/>
      <c r="C63" s="454"/>
      <c r="D63" s="441"/>
      <c r="E63" s="441"/>
      <c r="F63" s="33" t="s">
        <v>31</v>
      </c>
      <c r="G63" s="117">
        <v>0.05</v>
      </c>
      <c r="H63" s="117">
        <v>0.09</v>
      </c>
      <c r="I63" s="117">
        <v>0.09</v>
      </c>
      <c r="J63" s="117">
        <v>0.09</v>
      </c>
      <c r="K63" s="117">
        <v>0.09</v>
      </c>
      <c r="L63" s="117">
        <v>0.09</v>
      </c>
      <c r="M63" s="117">
        <v>0.09</v>
      </c>
      <c r="N63" s="117">
        <v>0.09</v>
      </c>
      <c r="O63" s="117">
        <v>0.09</v>
      </c>
      <c r="P63" s="117">
        <v>0</v>
      </c>
      <c r="Q63" s="117">
        <v>0</v>
      </c>
      <c r="R63" s="117">
        <v>0</v>
      </c>
      <c r="S63" s="62">
        <f t="shared" si="2"/>
        <v>0.76999999999999991</v>
      </c>
      <c r="T63" s="423"/>
      <c r="U63" s="433"/>
      <c r="V63" s="450"/>
      <c r="W63" s="174"/>
    </row>
    <row r="64" spans="1:23" s="14" customFormat="1" ht="50.1" customHeight="1" x14ac:dyDescent="0.25">
      <c r="A64" s="456"/>
      <c r="B64" s="460"/>
      <c r="C64" s="426" t="s">
        <v>203</v>
      </c>
      <c r="D64" s="428" t="s">
        <v>101</v>
      </c>
      <c r="E64" s="428"/>
      <c r="F64" s="32" t="s">
        <v>30</v>
      </c>
      <c r="G64" s="114">
        <v>0.05</v>
      </c>
      <c r="H64" s="114">
        <v>0.09</v>
      </c>
      <c r="I64" s="114">
        <v>0.09</v>
      </c>
      <c r="J64" s="118">
        <v>0.09</v>
      </c>
      <c r="K64" s="118">
        <v>0.09</v>
      </c>
      <c r="L64" s="118">
        <v>0.09</v>
      </c>
      <c r="M64" s="118">
        <v>0.09</v>
      </c>
      <c r="N64" s="118">
        <v>0.09</v>
      </c>
      <c r="O64" s="118">
        <v>0.09</v>
      </c>
      <c r="P64" s="114">
        <v>0.09</v>
      </c>
      <c r="Q64" s="114">
        <v>0.09</v>
      </c>
      <c r="R64" s="114">
        <v>0.05</v>
      </c>
      <c r="S64" s="231">
        <f t="shared" si="2"/>
        <v>0.99999999999999989</v>
      </c>
      <c r="T64" s="424"/>
      <c r="U64" s="432">
        <v>0.05</v>
      </c>
      <c r="V64" s="450"/>
      <c r="W64" s="174"/>
    </row>
    <row r="65" spans="1:60" s="14" customFormat="1" ht="50.1" customHeight="1" thickBot="1" x14ac:dyDescent="0.3">
      <c r="A65" s="456"/>
      <c r="B65" s="460"/>
      <c r="C65" s="454"/>
      <c r="D65" s="441"/>
      <c r="E65" s="441"/>
      <c r="F65" s="33" t="s">
        <v>31</v>
      </c>
      <c r="G65" s="235">
        <v>0.05</v>
      </c>
      <c r="H65" s="235">
        <v>0.09</v>
      </c>
      <c r="I65" s="235">
        <v>0.09</v>
      </c>
      <c r="J65" s="229">
        <v>0.09</v>
      </c>
      <c r="K65" s="229">
        <v>0.09</v>
      </c>
      <c r="L65" s="229">
        <v>0.09</v>
      </c>
      <c r="M65" s="237">
        <v>0.09</v>
      </c>
      <c r="N65" s="237">
        <v>0.09</v>
      </c>
      <c r="O65" s="237">
        <v>0.09</v>
      </c>
      <c r="P65" s="235">
        <v>0</v>
      </c>
      <c r="Q65" s="235">
        <v>0</v>
      </c>
      <c r="R65" s="235">
        <v>0</v>
      </c>
      <c r="S65" s="62">
        <f t="shared" si="2"/>
        <v>0.76999999999999991</v>
      </c>
      <c r="T65" s="424"/>
      <c r="U65" s="433"/>
      <c r="V65" s="501"/>
      <c r="W65" s="174"/>
    </row>
    <row r="66" spans="1:60" s="14" customFormat="1" ht="50.1" customHeight="1" x14ac:dyDescent="0.25">
      <c r="A66" s="456"/>
      <c r="B66" s="460"/>
      <c r="C66" s="426" t="s">
        <v>204</v>
      </c>
      <c r="D66" s="428" t="s">
        <v>101</v>
      </c>
      <c r="E66" s="428"/>
      <c r="F66" s="32" t="s">
        <v>30</v>
      </c>
      <c r="G66" s="114">
        <v>0.05</v>
      </c>
      <c r="H66" s="114">
        <v>0.09</v>
      </c>
      <c r="I66" s="114">
        <v>0.09</v>
      </c>
      <c r="J66" s="118">
        <v>0.09</v>
      </c>
      <c r="K66" s="118">
        <v>0.09</v>
      </c>
      <c r="L66" s="118">
        <v>0.09</v>
      </c>
      <c r="M66" s="118">
        <v>0.09</v>
      </c>
      <c r="N66" s="118">
        <v>0.09</v>
      </c>
      <c r="O66" s="118">
        <v>0.09</v>
      </c>
      <c r="P66" s="114">
        <v>0.09</v>
      </c>
      <c r="Q66" s="114">
        <v>0.09</v>
      </c>
      <c r="R66" s="114">
        <v>0.05</v>
      </c>
      <c r="S66" s="231">
        <f>SUM(G66:R66)</f>
        <v>0.99999999999999989</v>
      </c>
      <c r="T66" s="424"/>
      <c r="U66" s="432">
        <v>0.04</v>
      </c>
      <c r="V66" s="449" t="s">
        <v>238</v>
      </c>
      <c r="W66" s="174"/>
    </row>
    <row r="67" spans="1:60" s="14" customFormat="1" ht="50.1" customHeight="1" thickBot="1" x14ac:dyDescent="0.3">
      <c r="A67" s="457"/>
      <c r="B67" s="461"/>
      <c r="C67" s="427"/>
      <c r="D67" s="429"/>
      <c r="E67" s="429"/>
      <c r="F67" s="61" t="s">
        <v>31</v>
      </c>
      <c r="G67" s="234">
        <v>0.05</v>
      </c>
      <c r="H67" s="234">
        <v>0.09</v>
      </c>
      <c r="I67" s="234">
        <v>0.09</v>
      </c>
      <c r="J67" s="227">
        <v>0.09</v>
      </c>
      <c r="K67" s="227">
        <v>0.09</v>
      </c>
      <c r="L67" s="227">
        <v>0.09</v>
      </c>
      <c r="M67" s="228">
        <v>0.09</v>
      </c>
      <c r="N67" s="228">
        <v>0.09</v>
      </c>
      <c r="O67" s="228">
        <v>0.09</v>
      </c>
      <c r="P67" s="234">
        <v>0</v>
      </c>
      <c r="Q67" s="234">
        <v>0</v>
      </c>
      <c r="R67" s="234">
        <v>0</v>
      </c>
      <c r="S67" s="121">
        <f>SUM(G67:R67)</f>
        <v>0.76999999999999991</v>
      </c>
      <c r="T67" s="447"/>
      <c r="U67" s="433"/>
      <c r="V67" s="450"/>
      <c r="W67" s="174"/>
    </row>
    <row r="68" spans="1:60" s="16" customFormat="1" ht="30.75" customHeight="1" thickBot="1" x14ac:dyDescent="0.3">
      <c r="A68" s="452" t="s">
        <v>32</v>
      </c>
      <c r="B68" s="453"/>
      <c r="C68" s="453"/>
      <c r="D68" s="453"/>
      <c r="E68" s="453"/>
      <c r="F68" s="453"/>
      <c r="G68" s="453"/>
      <c r="H68" s="453"/>
      <c r="I68" s="453"/>
      <c r="J68" s="453"/>
      <c r="K68" s="453"/>
      <c r="L68" s="453"/>
      <c r="M68" s="453"/>
      <c r="N68" s="453"/>
      <c r="O68" s="453"/>
      <c r="P68" s="453"/>
      <c r="Q68" s="453"/>
      <c r="R68" s="453"/>
      <c r="S68" s="453"/>
      <c r="T68" s="63">
        <f>SUM(T8:T67)</f>
        <v>1</v>
      </c>
      <c r="U68" s="66">
        <f>SUM(U8:U67)</f>
        <v>1.0000000000000004</v>
      </c>
      <c r="V68" s="64"/>
      <c r="W68" s="17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row>
    <row r="69" spans="1:60" s="16" customFormat="1" ht="30.75" customHeight="1" x14ac:dyDescent="0.25">
      <c r="A69" s="17"/>
      <c r="B69" s="17"/>
      <c r="C69" s="24"/>
      <c r="D69" s="17"/>
      <c r="E69" s="17"/>
      <c r="F69" s="17"/>
      <c r="G69" s="18"/>
      <c r="H69" s="18"/>
      <c r="I69" s="18"/>
      <c r="J69" s="18"/>
      <c r="K69" s="18"/>
      <c r="L69" s="18"/>
      <c r="M69" s="18"/>
      <c r="N69" s="18"/>
      <c r="O69" s="18"/>
      <c r="P69" s="18"/>
      <c r="Q69" s="18"/>
      <c r="R69" s="18"/>
      <c r="S69" s="18"/>
      <c r="T69" s="19"/>
      <c r="U69" s="19"/>
      <c r="V69" s="53" t="s">
        <v>167</v>
      </c>
      <c r="W69" s="17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row>
    <row r="70" spans="1:60" ht="29.25" customHeight="1" x14ac:dyDescent="0.25">
      <c r="A70" s="14"/>
      <c r="B70" s="14"/>
      <c r="C70" s="25"/>
      <c r="D70" s="14"/>
      <c r="E70" s="14"/>
      <c r="F70" s="14"/>
      <c r="G70" s="14"/>
      <c r="H70" s="14"/>
      <c r="I70" s="14"/>
      <c r="J70" s="14"/>
      <c r="K70" s="14"/>
      <c r="L70" s="14"/>
      <c r="M70" s="14"/>
      <c r="N70" s="20"/>
      <c r="O70" s="20"/>
      <c r="P70" s="20"/>
      <c r="Q70" s="20"/>
      <c r="R70" s="20"/>
      <c r="S70" s="20"/>
      <c r="T70" s="20"/>
      <c r="U70" s="20"/>
    </row>
    <row r="71" spans="1:60" x14ac:dyDescent="0.25">
      <c r="A71" s="14"/>
      <c r="B71" s="14"/>
      <c r="C71" s="25"/>
      <c r="D71" s="14"/>
      <c r="E71" s="14"/>
      <c r="F71" s="14"/>
      <c r="G71" s="14"/>
      <c r="H71" s="14"/>
      <c r="I71" s="14"/>
      <c r="J71" s="14"/>
      <c r="K71" s="14"/>
      <c r="L71" s="14"/>
      <c r="M71" s="14"/>
      <c r="N71" s="20"/>
      <c r="O71" s="20"/>
      <c r="P71" s="20"/>
      <c r="Q71" s="20"/>
      <c r="R71" s="20"/>
      <c r="S71" s="20"/>
      <c r="T71" s="20"/>
      <c r="U71" s="20"/>
    </row>
    <row r="72" spans="1:60" x14ac:dyDescent="0.25">
      <c r="A72" s="14"/>
      <c r="B72" s="14"/>
      <c r="C72" s="25"/>
      <c r="D72" s="14"/>
      <c r="E72" s="14"/>
      <c r="F72" s="14"/>
      <c r="G72" s="14"/>
      <c r="H72" s="14"/>
      <c r="I72" s="14"/>
      <c r="J72" s="14"/>
      <c r="K72" s="14"/>
      <c r="L72" s="14"/>
      <c r="M72" s="14"/>
      <c r="N72" s="20"/>
      <c r="O72" s="20"/>
      <c r="P72" s="20"/>
      <c r="Q72" s="20"/>
      <c r="R72" s="20"/>
      <c r="S72" s="20"/>
      <c r="T72" s="20"/>
      <c r="U72" s="20"/>
    </row>
    <row r="73" spans="1:60" x14ac:dyDescent="0.25">
      <c r="A73" s="14"/>
      <c r="B73" s="14"/>
      <c r="C73" s="25"/>
      <c r="D73" s="14"/>
      <c r="E73" s="14"/>
      <c r="F73" s="14"/>
      <c r="G73" s="14"/>
      <c r="H73" s="14"/>
      <c r="I73" s="14"/>
      <c r="J73" s="14"/>
      <c r="K73" s="14"/>
      <c r="L73" s="14"/>
      <c r="M73" s="14"/>
      <c r="N73" s="20"/>
      <c r="O73" s="20"/>
      <c r="P73" s="20"/>
      <c r="Q73" s="20"/>
      <c r="R73" s="20"/>
      <c r="S73" s="20"/>
      <c r="T73" s="20"/>
      <c r="U73" s="20"/>
    </row>
    <row r="74" spans="1:60" x14ac:dyDescent="0.25">
      <c r="A74" s="14"/>
      <c r="B74" s="14"/>
      <c r="C74" s="25"/>
      <c r="D74" s="14"/>
      <c r="E74" s="14"/>
      <c r="F74" s="14"/>
      <c r="G74" s="14"/>
      <c r="H74" s="14"/>
      <c r="I74" s="14"/>
      <c r="J74" s="14"/>
      <c r="K74" s="14"/>
      <c r="L74" s="14"/>
      <c r="M74" s="14"/>
      <c r="N74" s="20"/>
      <c r="O74" s="20"/>
      <c r="P74" s="20"/>
      <c r="Q74" s="20"/>
      <c r="R74" s="20"/>
      <c r="S74" s="20"/>
      <c r="T74" s="20"/>
      <c r="U74" s="20"/>
    </row>
    <row r="75" spans="1:60" x14ac:dyDescent="0.25">
      <c r="A75" s="14"/>
      <c r="B75" s="14"/>
      <c r="C75" s="25"/>
      <c r="D75" s="14"/>
      <c r="E75" s="14"/>
      <c r="F75" s="14"/>
      <c r="G75" s="14"/>
      <c r="H75" s="14"/>
      <c r="I75" s="14"/>
      <c r="J75" s="14"/>
      <c r="K75" s="14"/>
      <c r="L75" s="14"/>
      <c r="M75" s="14"/>
      <c r="N75" s="20"/>
      <c r="O75" s="20"/>
      <c r="P75" s="20"/>
      <c r="Q75" s="20"/>
      <c r="R75" s="20"/>
      <c r="S75" s="20"/>
      <c r="T75" s="20"/>
      <c r="U75" s="20"/>
    </row>
    <row r="76" spans="1:60" x14ac:dyDescent="0.25">
      <c r="A76" s="14"/>
      <c r="B76" s="14"/>
      <c r="C76" s="25"/>
      <c r="D76" s="14"/>
      <c r="E76" s="14"/>
      <c r="F76" s="14"/>
      <c r="G76" s="14"/>
      <c r="H76" s="14"/>
      <c r="I76" s="14"/>
      <c r="J76" s="14"/>
      <c r="K76" s="14"/>
      <c r="L76" s="14"/>
      <c r="M76" s="14"/>
      <c r="N76" s="20"/>
      <c r="O76" s="20"/>
      <c r="P76" s="20"/>
      <c r="Q76" s="20"/>
      <c r="R76" s="20"/>
      <c r="S76" s="20"/>
      <c r="T76" s="20"/>
      <c r="U76" s="20"/>
    </row>
    <row r="77" spans="1:60" x14ac:dyDescent="0.25">
      <c r="A77" s="14"/>
      <c r="B77" s="14"/>
      <c r="C77" s="25"/>
      <c r="D77" s="14"/>
      <c r="E77" s="14"/>
      <c r="F77" s="14"/>
      <c r="G77" s="14"/>
      <c r="H77" s="14"/>
      <c r="I77" s="14"/>
      <c r="J77" s="14"/>
      <c r="K77" s="14"/>
      <c r="L77" s="14"/>
      <c r="M77" s="14"/>
      <c r="N77" s="20"/>
      <c r="O77" s="20"/>
      <c r="P77" s="20"/>
      <c r="Q77" s="20"/>
      <c r="R77" s="20"/>
      <c r="S77" s="20"/>
      <c r="T77" s="20"/>
      <c r="U77" s="20"/>
    </row>
    <row r="78" spans="1:60" x14ac:dyDescent="0.25">
      <c r="A78" s="14"/>
      <c r="B78" s="14"/>
      <c r="C78" s="25"/>
      <c r="D78" s="14"/>
      <c r="E78" s="14"/>
      <c r="F78" s="14"/>
      <c r="G78" s="14"/>
      <c r="H78" s="14"/>
      <c r="I78" s="14"/>
      <c r="J78" s="14"/>
      <c r="K78" s="14"/>
      <c r="L78" s="14"/>
      <c r="M78" s="14"/>
      <c r="N78" s="20"/>
      <c r="O78" s="20"/>
      <c r="P78" s="20"/>
      <c r="Q78" s="20"/>
      <c r="R78" s="20"/>
      <c r="S78" s="20"/>
      <c r="T78" s="20"/>
      <c r="U78" s="20"/>
    </row>
    <row r="79" spans="1:60" x14ac:dyDescent="0.25">
      <c r="A79" s="14"/>
      <c r="B79" s="14"/>
      <c r="C79" s="25"/>
      <c r="D79" s="14"/>
      <c r="E79" s="14"/>
      <c r="F79" s="14"/>
      <c r="G79" s="14"/>
      <c r="H79" s="14"/>
      <c r="I79" s="14"/>
      <c r="J79" s="14"/>
      <c r="K79" s="14"/>
      <c r="L79" s="14"/>
      <c r="M79" s="14"/>
      <c r="N79" s="20"/>
      <c r="O79" s="20"/>
      <c r="P79" s="20"/>
      <c r="Q79" s="20"/>
      <c r="R79" s="20"/>
      <c r="S79" s="20"/>
      <c r="T79" s="20"/>
      <c r="U79" s="20"/>
    </row>
    <row r="80" spans="1:60" x14ac:dyDescent="0.25">
      <c r="A80" s="14"/>
      <c r="B80" s="14"/>
      <c r="C80" s="25"/>
      <c r="D80" s="14"/>
      <c r="E80" s="14"/>
      <c r="F80" s="14"/>
      <c r="G80" s="14"/>
      <c r="H80" s="14"/>
      <c r="I80" s="14"/>
      <c r="J80" s="14"/>
      <c r="K80" s="14"/>
      <c r="L80" s="14"/>
      <c r="M80" s="14"/>
      <c r="N80" s="20"/>
      <c r="O80" s="20"/>
      <c r="P80" s="20"/>
      <c r="Q80" s="20"/>
      <c r="R80" s="20"/>
      <c r="S80" s="20"/>
      <c r="T80" s="20"/>
      <c r="U80" s="20"/>
    </row>
    <row r="81" spans="1:21" x14ac:dyDescent="0.25">
      <c r="A81" s="14"/>
      <c r="B81" s="14"/>
      <c r="C81" s="25"/>
      <c r="D81" s="14"/>
      <c r="E81" s="14"/>
      <c r="F81" s="14"/>
      <c r="G81" s="14"/>
      <c r="H81" s="14"/>
      <c r="I81" s="14"/>
      <c r="J81" s="14"/>
      <c r="K81" s="14"/>
      <c r="L81" s="14"/>
      <c r="M81" s="14"/>
      <c r="N81" s="20"/>
      <c r="O81" s="20"/>
      <c r="P81" s="20"/>
      <c r="Q81" s="20"/>
      <c r="R81" s="20"/>
      <c r="S81" s="20"/>
      <c r="T81" s="20"/>
      <c r="U81" s="20"/>
    </row>
    <row r="82" spans="1:21" x14ac:dyDescent="0.25">
      <c r="A82" s="14"/>
      <c r="B82" s="14"/>
      <c r="C82" s="25"/>
      <c r="D82" s="14"/>
      <c r="E82" s="14"/>
      <c r="F82" s="14"/>
      <c r="G82" s="14"/>
      <c r="H82" s="14"/>
      <c r="I82" s="14"/>
      <c r="J82" s="14"/>
      <c r="K82" s="14"/>
      <c r="L82" s="14"/>
      <c r="M82" s="14"/>
      <c r="N82" s="20"/>
      <c r="O82" s="20"/>
      <c r="P82" s="20"/>
      <c r="Q82" s="20"/>
      <c r="R82" s="20"/>
      <c r="S82" s="20"/>
      <c r="T82" s="20"/>
      <c r="U82" s="20"/>
    </row>
    <row r="83" spans="1:21" x14ac:dyDescent="0.25">
      <c r="A83" s="14"/>
      <c r="B83" s="14"/>
      <c r="C83" s="25"/>
      <c r="D83" s="14"/>
      <c r="E83" s="14"/>
      <c r="F83" s="14"/>
      <c r="G83" s="14"/>
      <c r="H83" s="14"/>
      <c r="I83" s="14"/>
      <c r="J83" s="14"/>
      <c r="K83" s="14"/>
      <c r="L83" s="14"/>
      <c r="M83" s="14"/>
      <c r="N83" s="20"/>
      <c r="O83" s="20"/>
      <c r="P83" s="20"/>
      <c r="Q83" s="20"/>
      <c r="R83" s="20"/>
      <c r="S83" s="20"/>
      <c r="T83" s="20"/>
      <c r="U83" s="20"/>
    </row>
    <row r="84" spans="1:21" x14ac:dyDescent="0.25">
      <c r="A84" s="14"/>
      <c r="B84" s="14"/>
      <c r="C84" s="25"/>
      <c r="D84" s="14"/>
      <c r="E84" s="14"/>
      <c r="F84" s="14"/>
      <c r="G84" s="14"/>
      <c r="H84" s="14"/>
      <c r="I84" s="14"/>
      <c r="J84" s="14"/>
      <c r="K84" s="14"/>
      <c r="L84" s="14"/>
      <c r="M84" s="14"/>
      <c r="N84" s="20"/>
      <c r="O84" s="20"/>
      <c r="P84" s="20"/>
      <c r="Q84" s="20"/>
      <c r="R84" s="20"/>
      <c r="S84" s="20"/>
      <c r="T84" s="20"/>
      <c r="U84" s="20"/>
    </row>
    <row r="85" spans="1:21" x14ac:dyDescent="0.25">
      <c r="A85" s="14"/>
      <c r="B85" s="14"/>
      <c r="C85" s="25"/>
      <c r="D85" s="14"/>
      <c r="E85" s="14"/>
      <c r="F85" s="14"/>
      <c r="G85" s="14"/>
      <c r="H85" s="14"/>
      <c r="I85" s="14"/>
      <c r="J85" s="14"/>
      <c r="K85" s="14"/>
      <c r="L85" s="14"/>
      <c r="M85" s="14"/>
      <c r="N85" s="20"/>
      <c r="O85" s="20"/>
      <c r="P85" s="20"/>
      <c r="Q85" s="20"/>
      <c r="R85" s="20"/>
      <c r="S85" s="20"/>
      <c r="T85" s="20"/>
      <c r="U85" s="20"/>
    </row>
    <row r="86" spans="1:21" x14ac:dyDescent="0.25">
      <c r="A86" s="14"/>
      <c r="B86" s="14"/>
      <c r="C86" s="25"/>
      <c r="D86" s="14"/>
      <c r="E86" s="14"/>
      <c r="F86" s="14"/>
      <c r="G86" s="14"/>
      <c r="H86" s="14"/>
      <c r="I86" s="14"/>
      <c r="J86" s="14"/>
      <c r="K86" s="14"/>
      <c r="L86" s="14"/>
      <c r="M86" s="14"/>
      <c r="N86" s="20"/>
      <c r="O86" s="20"/>
      <c r="P86" s="20"/>
      <c r="Q86" s="20"/>
      <c r="R86" s="20"/>
      <c r="S86" s="20"/>
      <c r="T86" s="20"/>
      <c r="U86" s="20"/>
    </row>
    <row r="87" spans="1:21" x14ac:dyDescent="0.25">
      <c r="A87" s="14"/>
      <c r="B87" s="14"/>
      <c r="C87" s="25"/>
      <c r="D87" s="14"/>
      <c r="E87" s="14"/>
      <c r="F87" s="14"/>
      <c r="G87" s="14"/>
      <c r="H87" s="14"/>
      <c r="I87" s="14"/>
      <c r="J87" s="14"/>
      <c r="K87" s="14"/>
      <c r="L87" s="14"/>
      <c r="M87" s="14"/>
      <c r="N87" s="20"/>
      <c r="O87" s="20"/>
      <c r="P87" s="20"/>
      <c r="Q87" s="20"/>
      <c r="R87" s="20"/>
      <c r="S87" s="20"/>
      <c r="T87" s="20"/>
      <c r="U87" s="20"/>
    </row>
    <row r="88" spans="1:21" x14ac:dyDescent="0.25">
      <c r="A88" s="14"/>
      <c r="B88" s="14"/>
      <c r="C88" s="25"/>
      <c r="D88" s="14"/>
      <c r="E88" s="14"/>
      <c r="F88" s="14"/>
      <c r="G88" s="14"/>
      <c r="H88" s="14"/>
      <c r="I88" s="14"/>
      <c r="J88" s="14"/>
      <c r="K88" s="14"/>
      <c r="L88" s="14"/>
      <c r="M88" s="14"/>
      <c r="N88" s="20"/>
      <c r="O88" s="20"/>
      <c r="P88" s="20"/>
      <c r="Q88" s="20"/>
      <c r="R88" s="20"/>
      <c r="S88" s="20"/>
      <c r="T88" s="20"/>
      <c r="U88" s="20"/>
    </row>
    <row r="89" spans="1:21" x14ac:dyDescent="0.25">
      <c r="A89" s="14"/>
      <c r="B89" s="14"/>
      <c r="C89" s="25"/>
      <c r="D89" s="14"/>
      <c r="E89" s="14"/>
      <c r="F89" s="14"/>
      <c r="G89" s="14"/>
      <c r="H89" s="14"/>
      <c r="I89" s="14"/>
      <c r="J89" s="14"/>
      <c r="K89" s="14"/>
      <c r="L89" s="14"/>
      <c r="M89" s="14"/>
      <c r="N89" s="20"/>
      <c r="O89" s="20"/>
      <c r="P89" s="20"/>
      <c r="Q89" s="20"/>
      <c r="R89" s="20"/>
      <c r="S89" s="20"/>
      <c r="T89" s="20"/>
      <c r="U89" s="20"/>
    </row>
    <row r="90" spans="1:21" x14ac:dyDescent="0.25">
      <c r="A90" s="14"/>
      <c r="B90" s="14"/>
      <c r="C90" s="25"/>
      <c r="D90" s="14"/>
      <c r="E90" s="14"/>
      <c r="F90" s="14"/>
      <c r="G90" s="14"/>
      <c r="H90" s="14"/>
      <c r="I90" s="14"/>
      <c r="J90" s="14"/>
      <c r="K90" s="14"/>
      <c r="L90" s="14"/>
      <c r="M90" s="14"/>
      <c r="N90" s="20"/>
      <c r="O90" s="20"/>
      <c r="P90" s="20"/>
      <c r="Q90" s="20"/>
      <c r="R90" s="20"/>
      <c r="S90" s="20"/>
      <c r="T90" s="20"/>
      <c r="U90" s="20"/>
    </row>
    <row r="91" spans="1:21" x14ac:dyDescent="0.25">
      <c r="A91" s="14"/>
      <c r="B91" s="14"/>
      <c r="C91" s="25"/>
      <c r="D91" s="14"/>
      <c r="E91" s="14"/>
      <c r="F91" s="14"/>
      <c r="G91" s="14"/>
      <c r="H91" s="14"/>
      <c r="I91" s="14"/>
      <c r="J91" s="14"/>
      <c r="K91" s="14"/>
      <c r="L91" s="14"/>
      <c r="M91" s="14"/>
      <c r="N91" s="20"/>
      <c r="O91" s="20"/>
      <c r="P91" s="20"/>
      <c r="Q91" s="20"/>
      <c r="R91" s="20"/>
      <c r="S91" s="20"/>
      <c r="T91" s="20"/>
      <c r="U91" s="20"/>
    </row>
    <row r="92" spans="1:21" x14ac:dyDescent="0.25">
      <c r="A92" s="14"/>
      <c r="B92" s="14"/>
      <c r="C92" s="25"/>
      <c r="D92" s="14"/>
      <c r="E92" s="14"/>
      <c r="F92" s="14"/>
      <c r="G92" s="14"/>
      <c r="H92" s="14"/>
      <c r="I92" s="14"/>
      <c r="J92" s="14"/>
      <c r="K92" s="14"/>
      <c r="L92" s="14"/>
      <c r="M92" s="14"/>
      <c r="N92" s="20"/>
      <c r="O92" s="20"/>
      <c r="P92" s="20"/>
      <c r="Q92" s="20"/>
      <c r="R92" s="20"/>
      <c r="S92" s="20"/>
      <c r="T92" s="20"/>
      <c r="U92" s="20"/>
    </row>
    <row r="93" spans="1:21" x14ac:dyDescent="0.25">
      <c r="A93" s="14"/>
      <c r="B93" s="14"/>
      <c r="C93" s="25"/>
      <c r="D93" s="14"/>
      <c r="E93" s="14"/>
      <c r="F93" s="14"/>
      <c r="G93" s="14"/>
      <c r="H93" s="14"/>
      <c r="I93" s="14"/>
      <c r="J93" s="14"/>
      <c r="K93" s="14"/>
      <c r="L93" s="14"/>
      <c r="M93" s="14"/>
      <c r="N93" s="20"/>
      <c r="O93" s="20"/>
      <c r="P93" s="20"/>
      <c r="Q93" s="20"/>
      <c r="R93" s="20"/>
      <c r="S93" s="20"/>
      <c r="T93" s="20"/>
      <c r="U93" s="20"/>
    </row>
    <row r="94" spans="1:21" x14ac:dyDescent="0.25">
      <c r="A94" s="14"/>
      <c r="B94" s="14"/>
      <c r="C94" s="25"/>
      <c r="D94" s="14"/>
      <c r="E94" s="14"/>
      <c r="F94" s="14"/>
      <c r="G94" s="14"/>
      <c r="H94" s="14"/>
      <c r="I94" s="14"/>
      <c r="J94" s="14"/>
      <c r="K94" s="14"/>
      <c r="L94" s="14"/>
      <c r="M94" s="14"/>
      <c r="N94" s="20"/>
      <c r="O94" s="20"/>
      <c r="P94" s="20"/>
      <c r="Q94" s="20"/>
      <c r="R94" s="20"/>
      <c r="S94" s="20"/>
      <c r="T94" s="20"/>
      <c r="U94" s="20"/>
    </row>
    <row r="95" spans="1:21" x14ac:dyDescent="0.25">
      <c r="A95" s="14"/>
      <c r="B95" s="14"/>
      <c r="C95" s="25"/>
      <c r="D95" s="14"/>
      <c r="E95" s="14"/>
      <c r="F95" s="14"/>
      <c r="G95" s="14"/>
      <c r="H95" s="14"/>
      <c r="I95" s="14"/>
      <c r="J95" s="14"/>
      <c r="K95" s="14"/>
      <c r="L95" s="14"/>
      <c r="M95" s="14"/>
      <c r="N95" s="20"/>
      <c r="O95" s="20"/>
      <c r="P95" s="20"/>
      <c r="Q95" s="20"/>
      <c r="R95" s="20"/>
      <c r="S95" s="20"/>
      <c r="T95" s="20"/>
      <c r="U95" s="20"/>
    </row>
    <row r="96" spans="1:21" x14ac:dyDescent="0.25">
      <c r="A96" s="14"/>
      <c r="B96" s="14"/>
      <c r="C96" s="25"/>
      <c r="D96" s="14"/>
      <c r="E96" s="14"/>
      <c r="F96" s="14"/>
      <c r="G96" s="14"/>
      <c r="H96" s="14"/>
      <c r="I96" s="14"/>
      <c r="J96" s="14"/>
      <c r="K96" s="14"/>
      <c r="L96" s="14"/>
      <c r="M96" s="14"/>
      <c r="N96" s="20"/>
      <c r="O96" s="20"/>
      <c r="P96" s="20"/>
      <c r="Q96" s="20"/>
      <c r="R96" s="20"/>
      <c r="S96" s="20"/>
      <c r="T96" s="20"/>
      <c r="U96" s="20"/>
    </row>
    <row r="97" spans="1:21" x14ac:dyDescent="0.25">
      <c r="A97" s="14"/>
      <c r="B97" s="14"/>
      <c r="C97" s="25"/>
      <c r="D97" s="14"/>
      <c r="E97" s="14"/>
      <c r="F97" s="14"/>
      <c r="G97" s="14"/>
      <c r="H97" s="14"/>
      <c r="I97" s="14"/>
      <c r="J97" s="14"/>
      <c r="K97" s="14"/>
      <c r="L97" s="14"/>
      <c r="M97" s="14"/>
      <c r="N97" s="20"/>
      <c r="O97" s="20"/>
      <c r="P97" s="20"/>
      <c r="Q97" s="20"/>
      <c r="R97" s="20"/>
      <c r="S97" s="20"/>
      <c r="T97" s="20"/>
      <c r="U97" s="20"/>
    </row>
    <row r="98" spans="1:21" x14ac:dyDescent="0.25">
      <c r="A98" s="14"/>
      <c r="B98" s="14"/>
      <c r="C98" s="25"/>
      <c r="D98" s="14"/>
      <c r="E98" s="14"/>
      <c r="F98" s="14"/>
      <c r="G98" s="14"/>
      <c r="H98" s="14"/>
      <c r="I98" s="14"/>
      <c r="J98" s="14"/>
      <c r="K98" s="14"/>
      <c r="L98" s="14"/>
      <c r="M98" s="14"/>
      <c r="N98" s="20"/>
      <c r="O98" s="20"/>
      <c r="P98" s="20"/>
      <c r="Q98" s="20"/>
      <c r="R98" s="20"/>
      <c r="S98" s="20"/>
      <c r="T98" s="20"/>
      <c r="U98" s="20"/>
    </row>
    <row r="99" spans="1:21" x14ac:dyDescent="0.25">
      <c r="A99" s="14"/>
      <c r="B99" s="14"/>
      <c r="C99" s="25"/>
      <c r="D99" s="14"/>
      <c r="E99" s="14"/>
      <c r="F99" s="14"/>
      <c r="G99" s="14"/>
      <c r="H99" s="14"/>
      <c r="I99" s="14"/>
      <c r="J99" s="14"/>
      <c r="K99" s="14"/>
      <c r="L99" s="14"/>
      <c r="M99" s="14"/>
      <c r="N99" s="20"/>
      <c r="O99" s="20"/>
      <c r="P99" s="20"/>
      <c r="Q99" s="20"/>
      <c r="R99" s="20"/>
      <c r="S99" s="20"/>
      <c r="T99" s="20"/>
      <c r="U99" s="20"/>
    </row>
    <row r="100" spans="1:21" x14ac:dyDescent="0.25">
      <c r="A100" s="14"/>
      <c r="B100" s="14"/>
      <c r="C100" s="25"/>
      <c r="D100" s="14"/>
      <c r="E100" s="14"/>
      <c r="F100" s="14"/>
      <c r="G100" s="14"/>
      <c r="H100" s="14"/>
      <c r="I100" s="14"/>
      <c r="J100" s="14"/>
      <c r="K100" s="14"/>
      <c r="L100" s="14"/>
      <c r="M100" s="14"/>
      <c r="N100" s="20"/>
      <c r="O100" s="20"/>
      <c r="P100" s="20"/>
      <c r="Q100" s="20"/>
      <c r="R100" s="20"/>
      <c r="S100" s="20"/>
      <c r="T100" s="20"/>
      <c r="U100" s="20"/>
    </row>
    <row r="101" spans="1:21" x14ac:dyDescent="0.25">
      <c r="A101" s="14"/>
      <c r="B101" s="14"/>
      <c r="C101" s="25"/>
      <c r="D101" s="14"/>
      <c r="E101" s="14"/>
      <c r="F101" s="14"/>
      <c r="G101" s="14"/>
      <c r="H101" s="14"/>
      <c r="I101" s="14"/>
      <c r="J101" s="14"/>
      <c r="K101" s="14"/>
      <c r="L101" s="14"/>
      <c r="M101" s="14"/>
      <c r="N101" s="20"/>
      <c r="O101" s="20"/>
      <c r="P101" s="20"/>
      <c r="Q101" s="20"/>
      <c r="R101" s="20"/>
      <c r="S101" s="20"/>
      <c r="T101" s="20"/>
      <c r="U101" s="20"/>
    </row>
    <row r="102" spans="1:21" x14ac:dyDescent="0.25">
      <c r="A102" s="14"/>
      <c r="B102" s="14"/>
      <c r="C102" s="25"/>
      <c r="D102" s="14"/>
      <c r="E102" s="14"/>
      <c r="F102" s="14"/>
      <c r="G102" s="14"/>
      <c r="H102" s="14"/>
      <c r="I102" s="14"/>
      <c r="J102" s="14"/>
      <c r="K102" s="14"/>
      <c r="L102" s="14"/>
      <c r="M102" s="14"/>
      <c r="N102" s="20"/>
      <c r="O102" s="20"/>
      <c r="P102" s="20"/>
      <c r="Q102" s="20"/>
      <c r="R102" s="20"/>
      <c r="S102" s="20"/>
      <c r="T102" s="20"/>
      <c r="U102" s="20"/>
    </row>
    <row r="103" spans="1:21" x14ac:dyDescent="0.25">
      <c r="A103" s="14"/>
      <c r="B103" s="14"/>
      <c r="C103" s="25"/>
      <c r="D103" s="14"/>
      <c r="E103" s="14"/>
      <c r="F103" s="14"/>
      <c r="G103" s="14"/>
      <c r="H103" s="14"/>
      <c r="I103" s="14"/>
      <c r="J103" s="14"/>
      <c r="K103" s="14"/>
      <c r="L103" s="14"/>
      <c r="M103" s="14"/>
      <c r="N103" s="20"/>
      <c r="O103" s="20"/>
      <c r="P103" s="20"/>
      <c r="Q103" s="20"/>
      <c r="R103" s="20"/>
      <c r="S103" s="20"/>
      <c r="T103" s="20"/>
      <c r="U103" s="20"/>
    </row>
    <row r="104" spans="1:21" x14ac:dyDescent="0.25">
      <c r="A104" s="14"/>
      <c r="B104" s="14"/>
      <c r="C104" s="25"/>
      <c r="D104" s="14"/>
      <c r="E104" s="14"/>
      <c r="F104" s="14"/>
      <c r="G104" s="14"/>
      <c r="H104" s="14"/>
      <c r="I104" s="14"/>
      <c r="J104" s="14"/>
      <c r="K104" s="14"/>
      <c r="L104" s="14"/>
      <c r="M104" s="14"/>
      <c r="N104" s="20"/>
      <c r="O104" s="20"/>
      <c r="P104" s="20"/>
      <c r="Q104" s="20"/>
      <c r="R104" s="20"/>
      <c r="S104" s="20"/>
      <c r="T104" s="20"/>
      <c r="U104" s="20"/>
    </row>
    <row r="105" spans="1:21" x14ac:dyDescent="0.25">
      <c r="A105" s="14"/>
      <c r="B105" s="14"/>
      <c r="C105" s="25"/>
      <c r="D105" s="14"/>
      <c r="E105" s="14"/>
      <c r="F105" s="14"/>
      <c r="G105" s="14"/>
      <c r="H105" s="14"/>
      <c r="I105" s="14"/>
      <c r="J105" s="14"/>
      <c r="K105" s="14"/>
      <c r="L105" s="14"/>
      <c r="M105" s="14"/>
      <c r="N105" s="20"/>
      <c r="O105" s="20"/>
      <c r="P105" s="20"/>
      <c r="Q105" s="20"/>
      <c r="R105" s="20"/>
      <c r="S105" s="20"/>
      <c r="T105" s="20"/>
      <c r="U105" s="20"/>
    </row>
    <row r="106" spans="1:21" x14ac:dyDescent="0.25">
      <c r="A106" s="14"/>
      <c r="B106" s="14"/>
      <c r="C106" s="25"/>
      <c r="D106" s="14"/>
      <c r="E106" s="14"/>
      <c r="F106" s="14"/>
      <c r="G106" s="14"/>
      <c r="H106" s="14"/>
      <c r="I106" s="14"/>
      <c r="J106" s="14"/>
      <c r="K106" s="14"/>
      <c r="L106" s="14"/>
      <c r="M106" s="14"/>
      <c r="N106" s="20"/>
      <c r="O106" s="20"/>
      <c r="P106" s="20"/>
      <c r="Q106" s="20"/>
      <c r="R106" s="20"/>
      <c r="S106" s="20"/>
      <c r="T106" s="20"/>
      <c r="U106" s="20"/>
    </row>
    <row r="107" spans="1:21" x14ac:dyDescent="0.25">
      <c r="A107" s="14"/>
      <c r="B107" s="14"/>
      <c r="C107" s="25"/>
      <c r="D107" s="14"/>
      <c r="E107" s="14"/>
      <c r="F107" s="14"/>
      <c r="G107" s="14"/>
      <c r="H107" s="14"/>
      <c r="I107" s="14"/>
      <c r="J107" s="14"/>
      <c r="K107" s="14"/>
      <c r="L107" s="14"/>
      <c r="M107" s="14"/>
      <c r="N107" s="20"/>
      <c r="O107" s="20"/>
      <c r="P107" s="20"/>
      <c r="Q107" s="20"/>
      <c r="R107" s="20"/>
      <c r="S107" s="20"/>
      <c r="T107" s="20"/>
      <c r="U107" s="20"/>
    </row>
    <row r="108" spans="1:21" x14ac:dyDescent="0.25">
      <c r="A108" s="14"/>
      <c r="B108" s="14"/>
      <c r="C108" s="25"/>
      <c r="D108" s="14"/>
      <c r="E108" s="14"/>
      <c r="F108" s="14"/>
      <c r="G108" s="14"/>
      <c r="H108" s="14"/>
      <c r="I108" s="14"/>
      <c r="J108" s="14"/>
      <c r="K108" s="14"/>
      <c r="L108" s="14"/>
      <c r="M108" s="14"/>
      <c r="N108" s="20"/>
      <c r="O108" s="20"/>
      <c r="P108" s="20"/>
      <c r="Q108" s="20"/>
      <c r="R108" s="20"/>
      <c r="S108" s="20"/>
      <c r="T108" s="20"/>
      <c r="U108" s="20"/>
    </row>
    <row r="109" spans="1:21" x14ac:dyDescent="0.25">
      <c r="A109" s="14"/>
      <c r="B109" s="14"/>
      <c r="C109" s="25"/>
      <c r="D109" s="14"/>
      <c r="E109" s="14"/>
      <c r="F109" s="14"/>
      <c r="G109" s="14"/>
      <c r="H109" s="14"/>
      <c r="I109" s="14"/>
      <c r="J109" s="14"/>
      <c r="K109" s="14"/>
      <c r="L109" s="14"/>
      <c r="M109" s="14"/>
      <c r="N109" s="20"/>
      <c r="O109" s="20"/>
      <c r="P109" s="20"/>
      <c r="Q109" s="20"/>
      <c r="R109" s="20"/>
      <c r="S109" s="20"/>
      <c r="T109" s="20"/>
      <c r="U109" s="20"/>
    </row>
    <row r="110" spans="1:21" x14ac:dyDescent="0.25">
      <c r="A110" s="14"/>
      <c r="B110" s="14"/>
      <c r="C110" s="25"/>
      <c r="D110" s="14"/>
      <c r="E110" s="14"/>
      <c r="F110" s="14"/>
      <c r="G110" s="14"/>
      <c r="H110" s="14"/>
      <c r="I110" s="14"/>
      <c r="J110" s="14"/>
      <c r="K110" s="14"/>
      <c r="L110" s="14"/>
      <c r="M110" s="14"/>
      <c r="N110" s="20"/>
      <c r="O110" s="20"/>
      <c r="P110" s="20"/>
      <c r="Q110" s="20"/>
      <c r="R110" s="20"/>
      <c r="S110" s="20"/>
      <c r="T110" s="20"/>
      <c r="U110" s="20"/>
    </row>
    <row r="111" spans="1:21" x14ac:dyDescent="0.25">
      <c r="A111" s="14"/>
      <c r="B111" s="14"/>
      <c r="C111" s="25"/>
      <c r="D111" s="14"/>
      <c r="E111" s="14"/>
      <c r="F111" s="14"/>
      <c r="G111" s="14"/>
      <c r="H111" s="14"/>
      <c r="I111" s="14"/>
      <c r="J111" s="14"/>
      <c r="K111" s="14"/>
      <c r="L111" s="14"/>
      <c r="M111" s="14"/>
      <c r="N111" s="20"/>
      <c r="O111" s="20"/>
      <c r="P111" s="20"/>
      <c r="Q111" s="20"/>
      <c r="R111" s="20"/>
      <c r="S111" s="20"/>
      <c r="T111" s="20"/>
      <c r="U111" s="20"/>
    </row>
    <row r="112" spans="1:21" x14ac:dyDescent="0.25">
      <c r="A112" s="14"/>
      <c r="B112" s="14"/>
      <c r="C112" s="25"/>
      <c r="D112" s="14"/>
      <c r="E112" s="14"/>
      <c r="F112" s="14"/>
      <c r="G112" s="14"/>
      <c r="H112" s="14"/>
      <c r="I112" s="14"/>
      <c r="J112" s="14"/>
      <c r="K112" s="14"/>
      <c r="L112" s="14"/>
      <c r="M112" s="14"/>
      <c r="N112" s="20"/>
      <c r="O112" s="20"/>
      <c r="P112" s="20"/>
      <c r="Q112" s="20"/>
      <c r="R112" s="20"/>
      <c r="S112" s="20"/>
      <c r="T112" s="20"/>
      <c r="U112" s="20"/>
    </row>
    <row r="113" spans="1:21" x14ac:dyDescent="0.25">
      <c r="A113" s="14"/>
      <c r="B113" s="14"/>
      <c r="C113" s="25"/>
      <c r="D113" s="14"/>
      <c r="E113" s="14"/>
      <c r="F113" s="14"/>
      <c r="G113" s="14"/>
      <c r="H113" s="14"/>
      <c r="I113" s="14"/>
      <c r="J113" s="14"/>
      <c r="K113" s="14"/>
      <c r="L113" s="14"/>
      <c r="M113" s="14"/>
      <c r="N113" s="20"/>
      <c r="O113" s="20"/>
      <c r="P113" s="20"/>
      <c r="Q113" s="20"/>
      <c r="R113" s="20"/>
      <c r="S113" s="20"/>
      <c r="T113" s="20"/>
      <c r="U113" s="20"/>
    </row>
    <row r="114" spans="1:21" x14ac:dyDescent="0.25">
      <c r="A114" s="14"/>
      <c r="B114" s="14"/>
      <c r="C114" s="25"/>
      <c r="D114" s="14"/>
      <c r="E114" s="14"/>
      <c r="F114" s="14"/>
      <c r="G114" s="14"/>
      <c r="H114" s="14"/>
      <c r="I114" s="14"/>
      <c r="J114" s="14"/>
      <c r="K114" s="14"/>
      <c r="L114" s="14"/>
      <c r="M114" s="14"/>
      <c r="N114" s="20"/>
      <c r="O114" s="20"/>
      <c r="P114" s="20"/>
      <c r="Q114" s="20"/>
      <c r="R114" s="20"/>
      <c r="S114" s="20"/>
      <c r="T114" s="20"/>
      <c r="U114" s="20"/>
    </row>
    <row r="115" spans="1:21" x14ac:dyDescent="0.25">
      <c r="A115" s="14"/>
      <c r="B115" s="14"/>
      <c r="C115" s="25"/>
      <c r="D115" s="14"/>
      <c r="E115" s="14"/>
      <c r="F115" s="14"/>
      <c r="G115" s="14"/>
      <c r="H115" s="14"/>
      <c r="I115" s="14"/>
      <c r="J115" s="14"/>
      <c r="K115" s="14"/>
      <c r="L115" s="14"/>
      <c r="M115" s="14"/>
      <c r="N115" s="20"/>
      <c r="O115" s="20"/>
      <c r="P115" s="20"/>
      <c r="Q115" s="20"/>
      <c r="R115" s="20"/>
      <c r="S115" s="20"/>
      <c r="T115" s="20"/>
      <c r="U115" s="20"/>
    </row>
    <row r="116" spans="1:21" x14ac:dyDescent="0.25">
      <c r="A116" s="14"/>
      <c r="B116" s="14"/>
      <c r="C116" s="25"/>
      <c r="D116" s="14"/>
      <c r="E116" s="14"/>
      <c r="F116" s="14"/>
      <c r="G116" s="14"/>
      <c r="H116" s="14"/>
      <c r="I116" s="14"/>
      <c r="J116" s="14"/>
      <c r="K116" s="14"/>
      <c r="L116" s="14"/>
      <c r="M116" s="14"/>
      <c r="N116" s="20"/>
      <c r="O116" s="20"/>
      <c r="P116" s="20"/>
      <c r="Q116" s="20"/>
      <c r="R116" s="20"/>
      <c r="S116" s="20"/>
      <c r="T116" s="20"/>
      <c r="U116" s="20"/>
    </row>
    <row r="117" spans="1:21" x14ac:dyDescent="0.25">
      <c r="A117" s="14"/>
      <c r="B117" s="14"/>
      <c r="C117" s="25"/>
      <c r="D117" s="14"/>
      <c r="E117" s="14"/>
      <c r="F117" s="14"/>
      <c r="G117" s="14"/>
      <c r="H117" s="14"/>
      <c r="I117" s="14"/>
      <c r="J117" s="14"/>
      <c r="K117" s="14"/>
      <c r="L117" s="14"/>
      <c r="M117" s="14"/>
      <c r="N117" s="20"/>
      <c r="O117" s="20"/>
      <c r="P117" s="20"/>
      <c r="Q117" s="20"/>
      <c r="R117" s="20"/>
      <c r="S117" s="20"/>
      <c r="T117" s="20"/>
      <c r="U117" s="20"/>
    </row>
    <row r="118" spans="1:21" x14ac:dyDescent="0.25">
      <c r="A118" s="14"/>
      <c r="B118" s="14"/>
      <c r="C118" s="25"/>
      <c r="D118" s="14"/>
      <c r="E118" s="14"/>
      <c r="F118" s="14"/>
      <c r="G118" s="14"/>
      <c r="H118" s="14"/>
      <c r="I118" s="14"/>
      <c r="J118" s="14"/>
      <c r="K118" s="14"/>
      <c r="L118" s="14"/>
      <c r="M118" s="14"/>
      <c r="N118" s="20"/>
      <c r="O118" s="20"/>
      <c r="P118" s="20"/>
      <c r="Q118" s="20"/>
      <c r="R118" s="20"/>
      <c r="S118" s="20"/>
      <c r="T118" s="20"/>
      <c r="U118" s="20"/>
    </row>
    <row r="119" spans="1:21" x14ac:dyDescent="0.25">
      <c r="A119" s="14"/>
      <c r="B119" s="14"/>
      <c r="C119" s="25"/>
      <c r="D119" s="14"/>
      <c r="E119" s="14"/>
      <c r="F119" s="14"/>
      <c r="G119" s="14"/>
      <c r="H119" s="14"/>
      <c r="I119" s="14"/>
      <c r="J119" s="14"/>
      <c r="K119" s="14"/>
      <c r="L119" s="14"/>
      <c r="M119" s="14"/>
      <c r="N119" s="20"/>
      <c r="O119" s="20"/>
      <c r="P119" s="20"/>
      <c r="Q119" s="20"/>
      <c r="R119" s="20"/>
      <c r="S119" s="20"/>
      <c r="T119" s="20"/>
      <c r="U119" s="20"/>
    </row>
    <row r="120" spans="1:21" x14ac:dyDescent="0.25">
      <c r="A120" s="14"/>
      <c r="B120" s="14"/>
      <c r="C120" s="25"/>
      <c r="D120" s="14"/>
      <c r="E120" s="14"/>
      <c r="F120" s="14"/>
      <c r="G120" s="14"/>
      <c r="H120" s="14"/>
      <c r="I120" s="14"/>
      <c r="J120" s="14"/>
      <c r="K120" s="14"/>
      <c r="L120" s="14"/>
      <c r="M120" s="14"/>
      <c r="N120" s="20"/>
      <c r="O120" s="20"/>
      <c r="P120" s="20"/>
      <c r="Q120" s="20"/>
      <c r="R120" s="20"/>
      <c r="S120" s="20"/>
      <c r="T120" s="20"/>
      <c r="U120" s="20"/>
    </row>
    <row r="121" spans="1:21" x14ac:dyDescent="0.25">
      <c r="A121" s="14"/>
      <c r="B121" s="14"/>
      <c r="C121" s="25"/>
      <c r="D121" s="14"/>
      <c r="E121" s="14"/>
      <c r="F121" s="14"/>
      <c r="G121" s="14"/>
      <c r="H121" s="14"/>
      <c r="I121" s="14"/>
      <c r="J121" s="14"/>
      <c r="K121" s="14"/>
      <c r="L121" s="14"/>
      <c r="M121" s="14"/>
      <c r="N121" s="20"/>
      <c r="O121" s="20"/>
      <c r="P121" s="20"/>
      <c r="Q121" s="20"/>
      <c r="R121" s="20"/>
      <c r="S121" s="20"/>
      <c r="T121" s="20"/>
      <c r="U121" s="20"/>
    </row>
    <row r="122" spans="1:21" x14ac:dyDescent="0.25">
      <c r="A122" s="14"/>
      <c r="B122" s="14"/>
      <c r="C122" s="25"/>
      <c r="D122" s="14"/>
      <c r="E122" s="14"/>
      <c r="F122" s="14"/>
      <c r="G122" s="14"/>
      <c r="H122" s="14"/>
      <c r="I122" s="14"/>
      <c r="J122" s="14"/>
      <c r="K122" s="14"/>
      <c r="L122" s="14"/>
      <c r="M122" s="14"/>
      <c r="N122" s="20"/>
      <c r="O122" s="20"/>
      <c r="P122" s="20"/>
      <c r="Q122" s="20"/>
      <c r="R122" s="20"/>
      <c r="S122" s="20"/>
      <c r="T122" s="20"/>
      <c r="U122" s="20"/>
    </row>
    <row r="123" spans="1:21" x14ac:dyDescent="0.25">
      <c r="A123" s="14"/>
      <c r="B123" s="14"/>
      <c r="C123" s="25"/>
      <c r="D123" s="14"/>
      <c r="E123" s="14"/>
      <c r="F123" s="14"/>
      <c r="G123" s="14"/>
      <c r="H123" s="14"/>
      <c r="I123" s="14"/>
      <c r="J123" s="14"/>
      <c r="K123" s="14"/>
      <c r="L123" s="14"/>
      <c r="M123" s="14"/>
      <c r="N123" s="20"/>
      <c r="O123" s="20"/>
      <c r="P123" s="20"/>
      <c r="Q123" s="20"/>
      <c r="R123" s="20"/>
      <c r="S123" s="20"/>
      <c r="T123" s="20"/>
      <c r="U123" s="20"/>
    </row>
    <row r="124" spans="1:21" x14ac:dyDescent="0.25">
      <c r="A124" s="14"/>
      <c r="B124" s="14"/>
      <c r="C124" s="25"/>
      <c r="D124" s="14"/>
      <c r="E124" s="14"/>
      <c r="F124" s="14"/>
      <c r="G124" s="14"/>
      <c r="H124" s="14"/>
      <c r="I124" s="14"/>
      <c r="J124" s="14"/>
      <c r="K124" s="14"/>
      <c r="L124" s="14"/>
      <c r="M124" s="14"/>
      <c r="N124" s="20"/>
      <c r="O124" s="20"/>
      <c r="P124" s="20"/>
      <c r="Q124" s="20"/>
      <c r="R124" s="20"/>
      <c r="S124" s="20"/>
      <c r="T124" s="20"/>
      <c r="U124" s="20"/>
    </row>
    <row r="125" spans="1:21" x14ac:dyDescent="0.25">
      <c r="A125" s="14"/>
      <c r="B125" s="14"/>
      <c r="C125" s="25"/>
      <c r="D125" s="14"/>
      <c r="E125" s="14"/>
      <c r="F125" s="14"/>
      <c r="G125" s="14"/>
      <c r="H125" s="14"/>
      <c r="I125" s="14"/>
      <c r="J125" s="14"/>
      <c r="K125" s="14"/>
      <c r="L125" s="14"/>
      <c r="M125" s="14"/>
      <c r="N125" s="20"/>
      <c r="O125" s="20"/>
      <c r="P125" s="20"/>
      <c r="Q125" s="20"/>
      <c r="R125" s="20"/>
      <c r="S125" s="20"/>
      <c r="T125" s="20"/>
      <c r="U125" s="20"/>
    </row>
    <row r="126" spans="1:21" x14ac:dyDescent="0.25">
      <c r="A126" s="14"/>
      <c r="B126" s="14"/>
      <c r="C126" s="25"/>
      <c r="D126" s="14"/>
      <c r="E126" s="14"/>
      <c r="F126" s="14"/>
      <c r="G126" s="14"/>
      <c r="H126" s="14"/>
      <c r="I126" s="14"/>
      <c r="J126" s="14"/>
      <c r="K126" s="14"/>
      <c r="L126" s="14"/>
      <c r="M126" s="14"/>
      <c r="N126" s="20"/>
      <c r="O126" s="20"/>
      <c r="P126" s="20"/>
      <c r="Q126" s="20"/>
      <c r="R126" s="20"/>
      <c r="S126" s="20"/>
      <c r="T126" s="20"/>
      <c r="U126" s="20"/>
    </row>
    <row r="127" spans="1:21" x14ac:dyDescent="0.25">
      <c r="A127" s="14"/>
      <c r="B127" s="14"/>
      <c r="C127" s="25"/>
      <c r="D127" s="14"/>
      <c r="E127" s="14"/>
      <c r="F127" s="14"/>
      <c r="G127" s="14"/>
      <c r="H127" s="14"/>
      <c r="I127" s="14"/>
      <c r="J127" s="14"/>
      <c r="K127" s="14"/>
      <c r="L127" s="14"/>
      <c r="M127" s="14"/>
      <c r="N127" s="20"/>
      <c r="O127" s="20"/>
      <c r="P127" s="20"/>
      <c r="Q127" s="20"/>
      <c r="R127" s="20"/>
      <c r="S127" s="20"/>
      <c r="T127" s="20"/>
      <c r="U127" s="20"/>
    </row>
    <row r="128" spans="1:21" x14ac:dyDescent="0.25">
      <c r="A128" s="14"/>
      <c r="B128" s="14"/>
      <c r="C128" s="25"/>
      <c r="D128" s="14"/>
      <c r="E128" s="14"/>
      <c r="F128" s="14"/>
      <c r="G128" s="14"/>
      <c r="H128" s="14"/>
      <c r="I128" s="14"/>
      <c r="J128" s="14"/>
      <c r="K128" s="14"/>
      <c r="L128" s="14"/>
      <c r="M128" s="14"/>
      <c r="N128" s="20"/>
      <c r="O128" s="20"/>
      <c r="P128" s="20"/>
      <c r="Q128" s="20"/>
      <c r="R128" s="20"/>
      <c r="S128" s="20"/>
      <c r="T128" s="20"/>
      <c r="U128" s="20"/>
    </row>
    <row r="129" spans="1:21" x14ac:dyDescent="0.25">
      <c r="A129" s="14"/>
      <c r="B129" s="14"/>
      <c r="C129" s="25"/>
      <c r="D129" s="14"/>
      <c r="E129" s="14"/>
      <c r="F129" s="14"/>
      <c r="G129" s="14"/>
      <c r="H129" s="14"/>
      <c r="I129" s="14"/>
      <c r="J129" s="14"/>
      <c r="K129" s="14"/>
      <c r="L129" s="14"/>
      <c r="M129" s="14"/>
      <c r="N129" s="20"/>
      <c r="O129" s="20"/>
      <c r="P129" s="20"/>
      <c r="Q129" s="20"/>
      <c r="R129" s="20"/>
      <c r="S129" s="20"/>
      <c r="T129" s="20"/>
      <c r="U129" s="20"/>
    </row>
    <row r="130" spans="1:21" x14ac:dyDescent="0.25">
      <c r="A130" s="14"/>
      <c r="B130" s="14"/>
      <c r="C130" s="25"/>
      <c r="D130" s="14"/>
      <c r="E130" s="14"/>
      <c r="F130" s="14"/>
      <c r="G130" s="14"/>
      <c r="H130" s="14"/>
      <c r="I130" s="14"/>
      <c r="J130" s="14"/>
      <c r="K130" s="14"/>
      <c r="L130" s="14"/>
      <c r="M130" s="14"/>
      <c r="N130" s="20"/>
      <c r="O130" s="20"/>
      <c r="P130" s="20"/>
      <c r="Q130" s="20"/>
      <c r="R130" s="20"/>
      <c r="S130" s="20"/>
      <c r="T130" s="20"/>
      <c r="U130" s="20"/>
    </row>
    <row r="131" spans="1:21" x14ac:dyDescent="0.25">
      <c r="A131" s="14"/>
      <c r="B131" s="14"/>
      <c r="C131" s="25"/>
      <c r="D131" s="14"/>
      <c r="E131" s="14"/>
      <c r="F131" s="14"/>
      <c r="G131" s="14"/>
      <c r="H131" s="14"/>
      <c r="I131" s="14"/>
      <c r="J131" s="14"/>
      <c r="K131" s="14"/>
      <c r="L131" s="14"/>
      <c r="M131" s="14"/>
      <c r="N131" s="20"/>
      <c r="O131" s="20"/>
      <c r="P131" s="20"/>
      <c r="Q131" s="20"/>
      <c r="R131" s="20"/>
      <c r="S131" s="20"/>
      <c r="T131" s="20"/>
      <c r="U131" s="20"/>
    </row>
    <row r="132" spans="1:21" x14ac:dyDescent="0.25">
      <c r="A132" s="14"/>
      <c r="B132" s="14"/>
      <c r="C132" s="25"/>
      <c r="D132" s="14"/>
      <c r="E132" s="14"/>
      <c r="F132" s="14"/>
      <c r="G132" s="14"/>
      <c r="H132" s="14"/>
      <c r="I132" s="14"/>
      <c r="J132" s="14"/>
      <c r="K132" s="14"/>
      <c r="L132" s="14"/>
      <c r="M132" s="14"/>
      <c r="N132" s="20"/>
      <c r="O132" s="20"/>
      <c r="P132" s="20"/>
      <c r="Q132" s="20"/>
      <c r="R132" s="20"/>
      <c r="S132" s="20"/>
      <c r="T132" s="20"/>
      <c r="U132" s="20"/>
    </row>
    <row r="133" spans="1:21" x14ac:dyDescent="0.25">
      <c r="A133" s="14"/>
      <c r="B133" s="14"/>
      <c r="C133" s="25"/>
      <c r="D133" s="14"/>
      <c r="E133" s="14"/>
      <c r="F133" s="14"/>
      <c r="G133" s="14"/>
      <c r="H133" s="14"/>
      <c r="I133" s="14"/>
      <c r="J133" s="14"/>
      <c r="K133" s="14"/>
      <c r="L133" s="14"/>
      <c r="M133" s="14"/>
      <c r="N133" s="20"/>
      <c r="O133" s="20"/>
      <c r="P133" s="20"/>
      <c r="Q133" s="20"/>
      <c r="R133" s="20"/>
      <c r="S133" s="20"/>
      <c r="T133" s="20"/>
      <c r="U133" s="20"/>
    </row>
    <row r="134" spans="1:21" x14ac:dyDescent="0.25">
      <c r="A134" s="14"/>
      <c r="B134" s="14"/>
      <c r="C134" s="25"/>
      <c r="D134" s="14"/>
      <c r="E134" s="14"/>
      <c r="F134" s="14"/>
      <c r="G134" s="14"/>
      <c r="H134" s="14"/>
      <c r="I134" s="14"/>
      <c r="J134" s="14"/>
      <c r="K134" s="14"/>
      <c r="L134" s="14"/>
      <c r="M134" s="14"/>
      <c r="N134" s="20"/>
      <c r="O134" s="20"/>
      <c r="P134" s="20"/>
      <c r="Q134" s="20"/>
      <c r="R134" s="20"/>
      <c r="S134" s="20"/>
      <c r="T134" s="20"/>
      <c r="U134" s="20"/>
    </row>
    <row r="135" spans="1:21" x14ac:dyDescent="0.25">
      <c r="A135" s="14"/>
      <c r="B135" s="14"/>
      <c r="C135" s="25"/>
      <c r="D135" s="14"/>
      <c r="E135" s="14"/>
      <c r="F135" s="14"/>
      <c r="G135" s="14"/>
      <c r="H135" s="14"/>
      <c r="I135" s="14"/>
      <c r="J135" s="14"/>
      <c r="K135" s="14"/>
      <c r="L135" s="14"/>
      <c r="M135" s="14"/>
      <c r="N135" s="20"/>
      <c r="O135" s="20"/>
      <c r="P135" s="20"/>
      <c r="Q135" s="20"/>
      <c r="R135" s="20"/>
      <c r="S135" s="20"/>
      <c r="T135" s="20"/>
      <c r="U135" s="20"/>
    </row>
    <row r="136" spans="1:21" x14ac:dyDescent="0.25">
      <c r="A136" s="14"/>
      <c r="B136" s="14"/>
      <c r="C136" s="25"/>
      <c r="D136" s="14"/>
      <c r="E136" s="14"/>
      <c r="F136" s="14"/>
      <c r="G136" s="14"/>
      <c r="H136" s="14"/>
      <c r="I136" s="14"/>
      <c r="J136" s="14"/>
      <c r="K136" s="14"/>
      <c r="L136" s="14"/>
      <c r="M136" s="14"/>
      <c r="N136" s="20"/>
      <c r="O136" s="20"/>
      <c r="P136" s="20"/>
      <c r="Q136" s="20"/>
      <c r="R136" s="20"/>
      <c r="S136" s="20"/>
      <c r="T136" s="20"/>
      <c r="U136" s="20"/>
    </row>
    <row r="137" spans="1:21" x14ac:dyDescent="0.25">
      <c r="A137" s="14"/>
      <c r="B137" s="14"/>
      <c r="C137" s="25"/>
      <c r="D137" s="14"/>
      <c r="E137" s="14"/>
      <c r="F137" s="14"/>
      <c r="G137" s="14"/>
      <c r="H137" s="14"/>
      <c r="I137" s="14"/>
      <c r="J137" s="14"/>
      <c r="K137" s="14"/>
      <c r="L137" s="14"/>
      <c r="M137" s="14"/>
      <c r="N137" s="20"/>
      <c r="O137" s="20"/>
      <c r="P137" s="20"/>
      <c r="Q137" s="20"/>
      <c r="R137" s="20"/>
      <c r="S137" s="20"/>
      <c r="T137" s="20"/>
      <c r="U137" s="20"/>
    </row>
    <row r="138" spans="1:21" x14ac:dyDescent="0.25">
      <c r="C138" s="25"/>
      <c r="D138" s="14"/>
      <c r="E138" s="14"/>
      <c r="F138" s="14"/>
      <c r="G138" s="14"/>
      <c r="H138" s="14"/>
      <c r="I138" s="14"/>
      <c r="J138" s="14"/>
      <c r="K138" s="14"/>
      <c r="L138" s="14"/>
      <c r="M138" s="14"/>
      <c r="N138" s="20"/>
    </row>
    <row r="139" spans="1:21" x14ac:dyDescent="0.25">
      <c r="C139" s="25"/>
      <c r="D139" s="14"/>
      <c r="E139" s="14"/>
      <c r="F139" s="14"/>
      <c r="G139" s="14"/>
      <c r="H139" s="14"/>
      <c r="I139" s="14"/>
      <c r="J139" s="14"/>
      <c r="K139" s="14"/>
      <c r="L139" s="14"/>
      <c r="M139" s="14"/>
      <c r="N139" s="20"/>
    </row>
    <row r="140" spans="1:21" x14ac:dyDescent="0.25">
      <c r="C140" s="25"/>
      <c r="D140" s="14"/>
      <c r="E140" s="14"/>
      <c r="F140" s="14"/>
      <c r="G140" s="14"/>
      <c r="H140" s="14"/>
      <c r="I140" s="14"/>
      <c r="J140" s="14"/>
      <c r="K140" s="14"/>
      <c r="L140" s="14"/>
      <c r="M140" s="14"/>
      <c r="N140" s="20"/>
    </row>
    <row r="141" spans="1:21" x14ac:dyDescent="0.25">
      <c r="C141" s="25"/>
      <c r="D141" s="14"/>
      <c r="E141" s="14"/>
      <c r="F141" s="14"/>
      <c r="G141" s="14"/>
      <c r="H141" s="14"/>
      <c r="I141" s="14"/>
      <c r="J141" s="14"/>
      <c r="K141" s="14"/>
      <c r="L141" s="14"/>
      <c r="M141" s="14"/>
      <c r="N141" s="20"/>
    </row>
  </sheetData>
  <mergeCells count="180">
    <mergeCell ref="W12:W13"/>
    <mergeCell ref="B18:B27"/>
    <mergeCell ref="E24:E25"/>
    <mergeCell ref="U24:U25"/>
    <mergeCell ref="V62:V65"/>
    <mergeCell ref="X10:X11"/>
    <mergeCell ref="V10:V11"/>
    <mergeCell ref="C12:C13"/>
    <mergeCell ref="V22:V23"/>
    <mergeCell ref="T18:T27"/>
    <mergeCell ref="U18:U19"/>
    <mergeCell ref="C34:C35"/>
    <mergeCell ref="D34:D35"/>
    <mergeCell ref="E34:E35"/>
    <mergeCell ref="V26:V27"/>
    <mergeCell ref="D26:D27"/>
    <mergeCell ref="E26:E27"/>
    <mergeCell ref="U26:U27"/>
    <mergeCell ref="V24:V25"/>
    <mergeCell ref="B44:B61"/>
    <mergeCell ref="C46:C47"/>
    <mergeCell ref="D46:D47"/>
    <mergeCell ref="C44:C45"/>
    <mergeCell ref="D60:D61"/>
    <mergeCell ref="F6:S6"/>
    <mergeCell ref="T6:U6"/>
    <mergeCell ref="V6:V7"/>
    <mergeCell ref="D8:D9"/>
    <mergeCell ref="E8:E9"/>
    <mergeCell ref="U8:U9"/>
    <mergeCell ref="V8:V9"/>
    <mergeCell ref="D12:D13"/>
    <mergeCell ref="E12:E13"/>
    <mergeCell ref="U12:U13"/>
    <mergeCell ref="E10:E11"/>
    <mergeCell ref="A8:A37"/>
    <mergeCell ref="C8:C9"/>
    <mergeCell ref="A1:B4"/>
    <mergeCell ref="C1:V1"/>
    <mergeCell ref="C2:V2"/>
    <mergeCell ref="D3:V3"/>
    <mergeCell ref="D4:V4"/>
    <mergeCell ref="A6:A7"/>
    <mergeCell ref="B6:B7"/>
    <mergeCell ref="C6:C7"/>
    <mergeCell ref="C18:C19"/>
    <mergeCell ref="D18:D19"/>
    <mergeCell ref="E18:E19"/>
    <mergeCell ref="C22:C23"/>
    <mergeCell ref="D22:D23"/>
    <mergeCell ref="E22:E23"/>
    <mergeCell ref="V12:V13"/>
    <mergeCell ref="V18:V19"/>
    <mergeCell ref="D14:D15"/>
    <mergeCell ref="E14:E15"/>
    <mergeCell ref="C14:C15"/>
    <mergeCell ref="C10:C11"/>
    <mergeCell ref="D10:D11"/>
    <mergeCell ref="D6:E6"/>
    <mergeCell ref="A38:A43"/>
    <mergeCell ref="B38:B43"/>
    <mergeCell ref="T38:T43"/>
    <mergeCell ref="C38:C39"/>
    <mergeCell ref="D38:D39"/>
    <mergeCell ref="E38:E39"/>
    <mergeCell ref="U38:U39"/>
    <mergeCell ref="D40:D41"/>
    <mergeCell ref="E30:E31"/>
    <mergeCell ref="U30:U31"/>
    <mergeCell ref="C32:C33"/>
    <mergeCell ref="D32:D33"/>
    <mergeCell ref="E32:E33"/>
    <mergeCell ref="U32:U33"/>
    <mergeCell ref="T28:T37"/>
    <mergeCell ref="C36:C37"/>
    <mergeCell ref="D36:D37"/>
    <mergeCell ref="E36:E37"/>
    <mergeCell ref="U36:U37"/>
    <mergeCell ref="B28:B37"/>
    <mergeCell ref="C28:C29"/>
    <mergeCell ref="U34:U35"/>
    <mergeCell ref="C40:C41"/>
    <mergeCell ref="C42:C43"/>
    <mergeCell ref="E60:E61"/>
    <mergeCell ref="D50:D51"/>
    <mergeCell ref="C56:C57"/>
    <mergeCell ref="D56:D57"/>
    <mergeCell ref="E56:E57"/>
    <mergeCell ref="C60:C61"/>
    <mergeCell ref="C54:C55"/>
    <mergeCell ref="D54:D55"/>
    <mergeCell ref="E54:E55"/>
    <mergeCell ref="A68:S68"/>
    <mergeCell ref="U62:U63"/>
    <mergeCell ref="C64:C65"/>
    <mergeCell ref="D64:D65"/>
    <mergeCell ref="E64:E65"/>
    <mergeCell ref="U64:U65"/>
    <mergeCell ref="A44:A67"/>
    <mergeCell ref="B62:B67"/>
    <mergeCell ref="C62:C63"/>
    <mergeCell ref="D62:D63"/>
    <mergeCell ref="C50:C51"/>
    <mergeCell ref="U50:U51"/>
    <mergeCell ref="T44:T61"/>
    <mergeCell ref="C48:C49"/>
    <mergeCell ref="D48:D49"/>
    <mergeCell ref="E48:E49"/>
    <mergeCell ref="C52:C53"/>
    <mergeCell ref="D52:D53"/>
    <mergeCell ref="C66:C67"/>
    <mergeCell ref="E50:E51"/>
    <mergeCell ref="U66:U67"/>
    <mergeCell ref="D66:D67"/>
    <mergeCell ref="C58:C59"/>
    <mergeCell ref="D58:D59"/>
    <mergeCell ref="T62:T67"/>
    <mergeCell ref="E52:E53"/>
    <mergeCell ref="E66:E67"/>
    <mergeCell ref="E62:E63"/>
    <mergeCell ref="E40:E41"/>
    <mergeCell ref="U40:U41"/>
    <mergeCell ref="E44:E45"/>
    <mergeCell ref="E46:E47"/>
    <mergeCell ref="W10:W11"/>
    <mergeCell ref="V14:V15"/>
    <mergeCell ref="U44:U45"/>
    <mergeCell ref="V44:V45"/>
    <mergeCell ref="V66:V67"/>
    <mergeCell ref="U60:U61"/>
    <mergeCell ref="V60:V61"/>
    <mergeCell ref="U52:U53"/>
    <mergeCell ref="V50:V51"/>
    <mergeCell ref="V52:V53"/>
    <mergeCell ref="V30:V31"/>
    <mergeCell ref="V36:V37"/>
    <mergeCell ref="V58:V59"/>
    <mergeCell ref="U48:U49"/>
    <mergeCell ref="V48:V49"/>
    <mergeCell ref="V54:V55"/>
    <mergeCell ref="U46:U47"/>
    <mergeCell ref="V46:V47"/>
    <mergeCell ref="U14:U15"/>
    <mergeCell ref="U10:U11"/>
    <mergeCell ref="V20:V21"/>
    <mergeCell ref="V38:V39"/>
    <mergeCell ref="V40:V41"/>
    <mergeCell ref="U58:U59"/>
    <mergeCell ref="D42:D43"/>
    <mergeCell ref="E42:E43"/>
    <mergeCell ref="U42:U43"/>
    <mergeCell ref="V42:V43"/>
    <mergeCell ref="V34:V35"/>
    <mergeCell ref="V28:V29"/>
    <mergeCell ref="V32:V33"/>
    <mergeCell ref="U56:U57"/>
    <mergeCell ref="V56:V57"/>
    <mergeCell ref="U54:U55"/>
    <mergeCell ref="E58:E59"/>
    <mergeCell ref="D44:D45"/>
    <mergeCell ref="C30:C31"/>
    <mergeCell ref="D30:D31"/>
    <mergeCell ref="E28:E29"/>
    <mergeCell ref="U28:U29"/>
    <mergeCell ref="D28:D29"/>
    <mergeCell ref="C26:C27"/>
    <mergeCell ref="C24:C25"/>
    <mergeCell ref="D24:D25"/>
    <mergeCell ref="U22:U23"/>
    <mergeCell ref="C16:C17"/>
    <mergeCell ref="D16:D17"/>
    <mergeCell ref="E16:E17"/>
    <mergeCell ref="U16:U17"/>
    <mergeCell ref="V16:V17"/>
    <mergeCell ref="B8:B17"/>
    <mergeCell ref="T8:T17"/>
    <mergeCell ref="C20:C21"/>
    <mergeCell ref="D20:D21"/>
    <mergeCell ref="E20:E21"/>
    <mergeCell ref="U20:U21"/>
  </mergeCells>
  <printOptions horizontalCentered="1"/>
  <pageMargins left="0.25" right="0.25" top="0.75" bottom="0.75" header="0.3" footer="0.3"/>
  <pageSetup scale="55" orientation="portrait" r:id="rId1"/>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1AF95-F5F3-4A07-8F40-BE616F535C15}">
  <dimension ref="A1:CE39"/>
  <sheetViews>
    <sheetView zoomScale="66" zoomScaleNormal="66" workbookViewId="0">
      <selection activeCell="G3" sqref="G3:Y3"/>
    </sheetView>
  </sheetViews>
  <sheetFormatPr baseColWidth="10" defaultRowHeight="12.75" x14ac:dyDescent="0.2"/>
  <cols>
    <col min="1" max="1" width="8.7109375" style="73" customWidth="1"/>
    <col min="2" max="2" width="25.85546875" style="73" customWidth="1"/>
    <col min="3" max="3" width="15.5703125" style="73" customWidth="1"/>
    <col min="4" max="4" width="16" style="73" customWidth="1"/>
    <col min="5" max="5" width="28.140625" style="73" bestFit="1" customWidth="1"/>
    <col min="6" max="6" width="15.5703125" style="73" bestFit="1" customWidth="1"/>
    <col min="7" max="7" width="16" style="73" bestFit="1" customWidth="1"/>
    <col min="8" max="8" width="17.42578125" style="296" bestFit="1" customWidth="1"/>
    <col min="9" max="9" width="16" style="296" bestFit="1" customWidth="1"/>
    <col min="10" max="10" width="14.7109375" style="296" bestFit="1" customWidth="1"/>
    <col min="11" max="11" width="15.140625" style="296" bestFit="1" customWidth="1"/>
    <col min="12" max="12" width="17.42578125" style="297" bestFit="1" customWidth="1"/>
    <col min="13" max="13" width="28.7109375" style="70" customWidth="1"/>
    <col min="14" max="14" width="14.85546875" style="73" customWidth="1"/>
    <col min="15" max="16" width="10.140625" style="73" customWidth="1"/>
    <col min="17" max="17" width="14.42578125" style="73" customWidth="1"/>
    <col min="18" max="18" width="12.42578125" style="73" customWidth="1"/>
    <col min="19" max="22" width="16.7109375" style="73" customWidth="1"/>
    <col min="23" max="23" width="32" style="73" customWidth="1"/>
    <col min="24" max="25" width="22.28515625" style="108" customWidth="1"/>
    <col min="26" max="26" width="29.7109375" style="70" customWidth="1"/>
    <col min="27" max="27" width="4.85546875" style="70" customWidth="1"/>
    <col min="28" max="28" width="7.7109375" style="71" customWidth="1"/>
    <col min="29" max="29" width="14.140625" style="71" customWidth="1"/>
    <col min="30" max="30" width="1.85546875" style="71" customWidth="1"/>
    <col min="31" max="31" width="14.28515625" style="71" customWidth="1"/>
    <col min="32" max="32" width="1.85546875" style="71" customWidth="1"/>
    <col min="33" max="33" width="16.85546875" style="71" customWidth="1"/>
    <col min="34" max="35" width="1.85546875" style="71" customWidth="1"/>
    <col min="36" max="36" width="14.140625" style="71" customWidth="1"/>
    <col min="37" max="39" width="11.42578125" style="72"/>
    <col min="40" max="83" width="11.42578125" style="70"/>
    <col min="84" max="16384" width="11.42578125" style="73"/>
  </cols>
  <sheetData>
    <row r="1" spans="1:83" ht="18" customHeight="1" x14ac:dyDescent="0.2">
      <c r="A1" s="507"/>
      <c r="B1" s="508"/>
      <c r="C1" s="508"/>
      <c r="D1" s="508"/>
      <c r="E1" s="511" t="s">
        <v>0</v>
      </c>
      <c r="F1" s="511"/>
      <c r="G1" s="511"/>
      <c r="H1" s="511"/>
      <c r="I1" s="511"/>
      <c r="J1" s="511"/>
      <c r="K1" s="511"/>
      <c r="L1" s="511"/>
      <c r="M1" s="511"/>
      <c r="N1" s="511"/>
      <c r="O1" s="511"/>
      <c r="P1" s="511"/>
      <c r="Q1" s="511"/>
      <c r="R1" s="511"/>
      <c r="S1" s="511"/>
      <c r="T1" s="511"/>
      <c r="U1" s="511"/>
      <c r="V1" s="511"/>
      <c r="W1" s="511"/>
      <c r="X1" s="511"/>
      <c r="Y1" s="512"/>
    </row>
    <row r="2" spans="1:83" ht="18" customHeight="1" x14ac:dyDescent="0.2">
      <c r="A2" s="509"/>
      <c r="B2" s="510"/>
      <c r="C2" s="510"/>
      <c r="D2" s="510"/>
      <c r="E2" s="513" t="s">
        <v>108</v>
      </c>
      <c r="F2" s="513"/>
      <c r="G2" s="513"/>
      <c r="H2" s="513"/>
      <c r="I2" s="513"/>
      <c r="J2" s="513"/>
      <c r="K2" s="513"/>
      <c r="L2" s="513"/>
      <c r="M2" s="513"/>
      <c r="N2" s="513"/>
      <c r="O2" s="513"/>
      <c r="P2" s="513"/>
      <c r="Q2" s="513"/>
      <c r="R2" s="513"/>
      <c r="S2" s="513"/>
      <c r="T2" s="513"/>
      <c r="U2" s="513"/>
      <c r="V2" s="513"/>
      <c r="W2" s="513"/>
      <c r="X2" s="513"/>
      <c r="Y2" s="514"/>
    </row>
    <row r="3" spans="1:83" ht="18" customHeight="1" x14ac:dyDescent="0.2">
      <c r="A3" s="509"/>
      <c r="B3" s="510"/>
      <c r="C3" s="510"/>
      <c r="D3" s="510"/>
      <c r="E3" s="515" t="s">
        <v>109</v>
      </c>
      <c r="F3" s="515"/>
      <c r="G3" s="515" t="s">
        <v>86</v>
      </c>
      <c r="H3" s="515"/>
      <c r="I3" s="515"/>
      <c r="J3" s="515"/>
      <c r="K3" s="515"/>
      <c r="L3" s="515"/>
      <c r="M3" s="515"/>
      <c r="N3" s="515"/>
      <c r="O3" s="515"/>
      <c r="P3" s="515"/>
      <c r="Q3" s="515"/>
      <c r="R3" s="515"/>
      <c r="S3" s="515"/>
      <c r="T3" s="515"/>
      <c r="U3" s="515"/>
      <c r="V3" s="515"/>
      <c r="W3" s="515"/>
      <c r="X3" s="515"/>
      <c r="Y3" s="516"/>
    </row>
    <row r="4" spans="1:83" ht="18" customHeight="1" x14ac:dyDescent="0.2">
      <c r="A4" s="509"/>
      <c r="B4" s="510"/>
      <c r="C4" s="510"/>
      <c r="D4" s="510"/>
      <c r="E4" s="515" t="s">
        <v>110</v>
      </c>
      <c r="F4" s="515"/>
      <c r="G4" s="515" t="s">
        <v>111</v>
      </c>
      <c r="H4" s="515"/>
      <c r="I4" s="515"/>
      <c r="J4" s="515"/>
      <c r="K4" s="515"/>
      <c r="L4" s="515"/>
      <c r="M4" s="515"/>
      <c r="N4" s="515"/>
      <c r="O4" s="515"/>
      <c r="P4" s="515"/>
      <c r="Q4" s="515"/>
      <c r="R4" s="515"/>
      <c r="S4" s="515"/>
      <c r="T4" s="515"/>
      <c r="U4" s="515"/>
      <c r="V4" s="515"/>
      <c r="W4" s="515"/>
      <c r="X4" s="515"/>
      <c r="Y4" s="516"/>
    </row>
    <row r="5" spans="1:83" s="77" customFormat="1" ht="27" customHeight="1" x14ac:dyDescent="0.2">
      <c r="A5" s="537" t="s">
        <v>112</v>
      </c>
      <c r="B5" s="517" t="s">
        <v>113</v>
      </c>
      <c r="C5" s="517" t="s">
        <v>171</v>
      </c>
      <c r="D5" s="517" t="s">
        <v>114</v>
      </c>
      <c r="E5" s="517" t="s">
        <v>115</v>
      </c>
      <c r="F5" s="517" t="s">
        <v>116</v>
      </c>
      <c r="G5" s="517"/>
      <c r="H5" s="517"/>
      <c r="I5" s="517"/>
      <c r="J5" s="517" t="s">
        <v>117</v>
      </c>
      <c r="K5" s="517"/>
      <c r="L5" s="517"/>
      <c r="M5" s="517"/>
      <c r="N5" s="517" t="s">
        <v>118</v>
      </c>
      <c r="O5" s="517"/>
      <c r="P5" s="517"/>
      <c r="Q5" s="517"/>
      <c r="R5" s="517"/>
      <c r="S5" s="517" t="s">
        <v>119</v>
      </c>
      <c r="T5" s="517"/>
      <c r="U5" s="517"/>
      <c r="V5" s="517"/>
      <c r="W5" s="517"/>
      <c r="X5" s="517"/>
      <c r="Y5" s="518"/>
      <c r="Z5" s="74"/>
      <c r="AA5" s="74"/>
      <c r="AB5" s="75"/>
      <c r="AC5" s="75"/>
      <c r="AD5" s="75"/>
      <c r="AE5" s="75"/>
      <c r="AF5" s="75"/>
      <c r="AG5" s="75"/>
      <c r="AH5" s="75"/>
      <c r="AI5" s="75"/>
      <c r="AJ5" s="75"/>
      <c r="AK5" s="76"/>
      <c r="AL5" s="76"/>
      <c r="AM5" s="76"/>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row>
    <row r="6" spans="1:83" s="77" customFormat="1" ht="24.75" customHeight="1" thickBot="1" x14ac:dyDescent="0.25">
      <c r="A6" s="538" t="s">
        <v>120</v>
      </c>
      <c r="B6" s="539"/>
      <c r="C6" s="539"/>
      <c r="D6" s="540"/>
      <c r="E6" s="540"/>
      <c r="F6" s="109" t="s">
        <v>121</v>
      </c>
      <c r="G6" s="109" t="s">
        <v>122</v>
      </c>
      <c r="H6" s="109" t="s">
        <v>123</v>
      </c>
      <c r="I6" s="109" t="s">
        <v>124</v>
      </c>
      <c r="J6" s="109" t="s">
        <v>125</v>
      </c>
      <c r="K6" s="109" t="s">
        <v>126</v>
      </c>
      <c r="L6" s="109" t="s">
        <v>127</v>
      </c>
      <c r="M6" s="109" t="s">
        <v>128</v>
      </c>
      <c r="N6" s="238" t="s">
        <v>129</v>
      </c>
      <c r="O6" s="109" t="s">
        <v>130</v>
      </c>
      <c r="P6" s="109" t="s">
        <v>131</v>
      </c>
      <c r="Q6" s="109" t="s">
        <v>132</v>
      </c>
      <c r="R6" s="109" t="s">
        <v>133</v>
      </c>
      <c r="S6" s="109" t="s">
        <v>134</v>
      </c>
      <c r="T6" s="109" t="s">
        <v>135</v>
      </c>
      <c r="U6" s="109" t="s">
        <v>170</v>
      </c>
      <c r="V6" s="109" t="s">
        <v>136</v>
      </c>
      <c r="W6" s="109" t="s">
        <v>137</v>
      </c>
      <c r="X6" s="239" t="s">
        <v>138</v>
      </c>
      <c r="Y6" s="240" t="s">
        <v>139</v>
      </c>
      <c r="Z6" s="74"/>
      <c r="AA6" s="74"/>
      <c r="AB6" s="78"/>
      <c r="AC6" s="78"/>
      <c r="AD6" s="79"/>
      <c r="AE6" s="78"/>
      <c r="AF6" s="79"/>
      <c r="AG6" s="78"/>
      <c r="AH6" s="75"/>
      <c r="AI6" s="75"/>
      <c r="AJ6" s="80"/>
      <c r="AK6" s="76"/>
      <c r="AL6" s="76"/>
      <c r="AM6" s="76"/>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row>
    <row r="7" spans="1:83" ht="21" customHeight="1" x14ac:dyDescent="0.2">
      <c r="A7" s="519">
        <v>1</v>
      </c>
      <c r="B7" s="522" t="s">
        <v>88</v>
      </c>
      <c r="C7" s="525" t="s">
        <v>140</v>
      </c>
      <c r="D7" s="241" t="s">
        <v>141</v>
      </c>
      <c r="E7" s="242">
        <v>0.81</v>
      </c>
      <c r="F7" s="242"/>
      <c r="G7" s="242"/>
      <c r="H7" s="242">
        <v>0.75</v>
      </c>
      <c r="I7" s="242"/>
      <c r="J7" s="242"/>
      <c r="K7" s="243"/>
      <c r="L7" s="244">
        <f>+[2]INVERSIÓN!AM9</f>
        <v>0.6</v>
      </c>
      <c r="M7" s="245"/>
      <c r="N7" s="528" t="s">
        <v>142</v>
      </c>
      <c r="O7" s="531" t="s">
        <v>143</v>
      </c>
      <c r="P7" s="534" t="s">
        <v>144</v>
      </c>
      <c r="Q7" s="531" t="s">
        <v>145</v>
      </c>
      <c r="R7" s="534" t="s">
        <v>142</v>
      </c>
      <c r="S7" s="534" t="s">
        <v>146</v>
      </c>
      <c r="T7" s="534" t="s">
        <v>147</v>
      </c>
      <c r="U7" s="184"/>
      <c r="V7" s="534" t="s">
        <v>148</v>
      </c>
      <c r="W7" s="534" t="s">
        <v>149</v>
      </c>
      <c r="X7" s="534" t="s">
        <v>150</v>
      </c>
      <c r="Y7" s="534">
        <v>1053</v>
      </c>
      <c r="AB7" s="82"/>
      <c r="AC7" s="82"/>
      <c r="AD7" s="83"/>
      <c r="AE7" s="83"/>
      <c r="AF7" s="83"/>
      <c r="AG7" s="82"/>
      <c r="AH7" s="83"/>
      <c r="AI7" s="83"/>
      <c r="AJ7" s="83"/>
    </row>
    <row r="8" spans="1:83" ht="21" customHeight="1" x14ac:dyDescent="0.2">
      <c r="A8" s="520"/>
      <c r="B8" s="523"/>
      <c r="C8" s="526"/>
      <c r="D8" s="246" t="s">
        <v>151</v>
      </c>
      <c r="E8" s="84">
        <v>1835000000</v>
      </c>
      <c r="F8" s="84"/>
      <c r="G8" s="84"/>
      <c r="H8" s="84">
        <v>2550000000</v>
      </c>
      <c r="I8" s="84"/>
      <c r="J8" s="84"/>
      <c r="K8" s="247"/>
      <c r="L8" s="248">
        <f>+[2]INVERSIÓN!AM10</f>
        <v>19975500</v>
      </c>
      <c r="M8" s="249"/>
      <c r="N8" s="529"/>
      <c r="O8" s="532"/>
      <c r="P8" s="535"/>
      <c r="Q8" s="532"/>
      <c r="R8" s="535"/>
      <c r="S8" s="535"/>
      <c r="T8" s="535"/>
      <c r="U8" s="185"/>
      <c r="V8" s="535"/>
      <c r="W8" s="535"/>
      <c r="X8" s="535"/>
      <c r="Y8" s="535"/>
      <c r="AB8" s="82"/>
      <c r="AC8" s="82"/>
      <c r="AD8" s="83"/>
      <c r="AE8" s="83"/>
      <c r="AF8" s="83"/>
      <c r="AG8" s="82"/>
      <c r="AH8" s="83"/>
      <c r="AI8" s="83"/>
      <c r="AJ8" s="83"/>
    </row>
    <row r="9" spans="1:83" ht="21" customHeight="1" x14ac:dyDescent="0.2">
      <c r="A9" s="520"/>
      <c r="B9" s="523"/>
      <c r="C9" s="526"/>
      <c r="D9" s="246" t="s">
        <v>152</v>
      </c>
      <c r="E9" s="86"/>
      <c r="F9" s="86"/>
      <c r="G9" s="86"/>
      <c r="H9" s="86">
        <v>0</v>
      </c>
      <c r="I9" s="86"/>
      <c r="J9" s="86"/>
      <c r="K9" s="250"/>
      <c r="L9" s="251"/>
      <c r="M9" s="249"/>
      <c r="N9" s="529"/>
      <c r="O9" s="532"/>
      <c r="P9" s="535"/>
      <c r="Q9" s="532"/>
      <c r="R9" s="535"/>
      <c r="S9" s="535"/>
      <c r="T9" s="535"/>
      <c r="U9" s="185"/>
      <c r="V9" s="535"/>
      <c r="W9" s="535"/>
      <c r="X9" s="535"/>
      <c r="Y9" s="535"/>
      <c r="AB9" s="82"/>
      <c r="AC9" s="82"/>
      <c r="AD9" s="83"/>
      <c r="AE9" s="83"/>
      <c r="AF9" s="83"/>
      <c r="AG9" s="82"/>
      <c r="AH9" s="83"/>
      <c r="AI9" s="83"/>
      <c r="AJ9" s="83"/>
    </row>
    <row r="10" spans="1:83" ht="21" customHeight="1" thickBot="1" x14ac:dyDescent="0.25">
      <c r="A10" s="521"/>
      <c r="B10" s="524"/>
      <c r="C10" s="527"/>
      <c r="D10" s="252" t="s">
        <v>153</v>
      </c>
      <c r="E10" s="88">
        <v>308779538</v>
      </c>
      <c r="F10" s="88"/>
      <c r="G10" s="88"/>
      <c r="H10" s="88">
        <v>306254538</v>
      </c>
      <c r="I10" s="88"/>
      <c r="J10" s="88"/>
      <c r="K10" s="253"/>
      <c r="L10" s="254">
        <f>+[2]INVERSIÓN!AM12</f>
        <v>185346927</v>
      </c>
      <c r="M10" s="255"/>
      <c r="N10" s="530"/>
      <c r="O10" s="533"/>
      <c r="P10" s="536"/>
      <c r="Q10" s="533"/>
      <c r="R10" s="536"/>
      <c r="S10" s="536"/>
      <c r="T10" s="536"/>
      <c r="U10" s="186"/>
      <c r="V10" s="536"/>
      <c r="W10" s="536"/>
      <c r="X10" s="536"/>
      <c r="Y10" s="536"/>
      <c r="AB10" s="82"/>
      <c r="AC10" s="82"/>
      <c r="AD10" s="83"/>
      <c r="AE10" s="83"/>
      <c r="AF10" s="83"/>
      <c r="AG10" s="82"/>
      <c r="AH10" s="83"/>
      <c r="AI10" s="83"/>
      <c r="AJ10" s="83"/>
    </row>
    <row r="11" spans="1:83" ht="21" customHeight="1" x14ac:dyDescent="0.2">
      <c r="A11" s="541">
        <v>2</v>
      </c>
      <c r="B11" s="522" t="s">
        <v>90</v>
      </c>
      <c r="C11" s="525" t="s">
        <v>140</v>
      </c>
      <c r="D11" s="241" t="s">
        <v>141</v>
      </c>
      <c r="E11" s="90">
        <v>1</v>
      </c>
      <c r="F11" s="90"/>
      <c r="G11" s="91"/>
      <c r="H11" s="91">
        <v>1</v>
      </c>
      <c r="I11" s="91"/>
      <c r="J11" s="91"/>
      <c r="K11" s="256"/>
      <c r="L11" s="257">
        <v>0.75</v>
      </c>
      <c r="M11" s="258"/>
      <c r="N11" s="528" t="s">
        <v>142</v>
      </c>
      <c r="O11" s="531" t="s">
        <v>143</v>
      </c>
      <c r="P11" s="534" t="s">
        <v>144</v>
      </c>
      <c r="Q11" s="531" t="s">
        <v>145</v>
      </c>
      <c r="R11" s="534" t="s">
        <v>142</v>
      </c>
      <c r="S11" s="534" t="s">
        <v>146</v>
      </c>
      <c r="T11" s="534" t="s">
        <v>147</v>
      </c>
      <c r="U11" s="184"/>
      <c r="V11" s="534" t="s">
        <v>148</v>
      </c>
      <c r="W11" s="534" t="s">
        <v>149</v>
      </c>
      <c r="X11" s="534" t="s">
        <v>150</v>
      </c>
      <c r="Y11" s="544">
        <v>1053</v>
      </c>
      <c r="AB11" s="82"/>
      <c r="AC11" s="82"/>
      <c r="AD11" s="83"/>
      <c r="AE11" s="83"/>
      <c r="AF11" s="83"/>
      <c r="AG11" s="82"/>
      <c r="AH11" s="83"/>
      <c r="AI11" s="83"/>
      <c r="AJ11" s="83"/>
    </row>
    <row r="12" spans="1:83" ht="21" customHeight="1" x14ac:dyDescent="0.2">
      <c r="A12" s="542"/>
      <c r="B12" s="523"/>
      <c r="C12" s="526"/>
      <c r="D12" s="246" t="s">
        <v>151</v>
      </c>
      <c r="E12" s="85">
        <v>115000000</v>
      </c>
      <c r="F12" s="85"/>
      <c r="G12" s="84"/>
      <c r="H12" s="84">
        <v>115000000</v>
      </c>
      <c r="I12" s="84"/>
      <c r="J12" s="84"/>
      <c r="K12" s="247"/>
      <c r="L12" s="248">
        <f>+[2]INVERSIÓN!AM16</f>
        <v>26000000</v>
      </c>
      <c r="M12" s="249"/>
      <c r="N12" s="529"/>
      <c r="O12" s="532"/>
      <c r="P12" s="535"/>
      <c r="Q12" s="532"/>
      <c r="R12" s="535"/>
      <c r="S12" s="535"/>
      <c r="T12" s="535"/>
      <c r="U12" s="185"/>
      <c r="V12" s="535"/>
      <c r="W12" s="535"/>
      <c r="X12" s="535"/>
      <c r="Y12" s="535"/>
      <c r="AB12" s="82"/>
      <c r="AC12" s="82"/>
      <c r="AD12" s="83"/>
      <c r="AE12" s="83"/>
      <c r="AF12" s="83"/>
      <c r="AG12" s="82"/>
      <c r="AH12" s="83"/>
      <c r="AI12" s="83"/>
      <c r="AJ12" s="83"/>
    </row>
    <row r="13" spans="1:83" ht="21" customHeight="1" x14ac:dyDescent="0.2">
      <c r="A13" s="542"/>
      <c r="B13" s="523"/>
      <c r="C13" s="526"/>
      <c r="D13" s="246" t="s">
        <v>152</v>
      </c>
      <c r="E13" s="90">
        <v>0</v>
      </c>
      <c r="F13" s="90"/>
      <c r="G13" s="91"/>
      <c r="H13" s="91">
        <v>0</v>
      </c>
      <c r="I13" s="91"/>
      <c r="J13" s="91"/>
      <c r="K13" s="256"/>
      <c r="L13" s="259"/>
      <c r="M13" s="260"/>
      <c r="N13" s="529"/>
      <c r="O13" s="532"/>
      <c r="P13" s="535"/>
      <c r="Q13" s="532"/>
      <c r="R13" s="535"/>
      <c r="S13" s="535"/>
      <c r="T13" s="535"/>
      <c r="U13" s="185"/>
      <c r="V13" s="535"/>
      <c r="W13" s="535"/>
      <c r="X13" s="535"/>
      <c r="Y13" s="535"/>
      <c r="AB13" s="82"/>
      <c r="AC13" s="82"/>
      <c r="AD13" s="83"/>
      <c r="AE13" s="83"/>
      <c r="AF13" s="83"/>
      <c r="AG13" s="82"/>
      <c r="AH13" s="83"/>
      <c r="AI13" s="83"/>
      <c r="AJ13" s="83"/>
    </row>
    <row r="14" spans="1:83" ht="21" customHeight="1" thickBot="1" x14ac:dyDescent="0.25">
      <c r="A14" s="543"/>
      <c r="B14" s="524"/>
      <c r="C14" s="527"/>
      <c r="D14" s="252" t="s">
        <v>153</v>
      </c>
      <c r="E14" s="89">
        <v>1190467</v>
      </c>
      <c r="F14" s="89"/>
      <c r="G14" s="88"/>
      <c r="H14" s="88">
        <v>0</v>
      </c>
      <c r="I14" s="88"/>
      <c r="J14" s="88"/>
      <c r="K14" s="253"/>
      <c r="L14" s="254">
        <f>+[2]INVERSIÓN!AM18</f>
        <v>0</v>
      </c>
      <c r="M14" s="261"/>
      <c r="N14" s="530"/>
      <c r="O14" s="533"/>
      <c r="P14" s="536"/>
      <c r="Q14" s="533"/>
      <c r="R14" s="536"/>
      <c r="S14" s="536"/>
      <c r="T14" s="536"/>
      <c r="U14" s="186"/>
      <c r="V14" s="536"/>
      <c r="W14" s="536"/>
      <c r="X14" s="536"/>
      <c r="Y14" s="536"/>
      <c r="AB14" s="82"/>
      <c r="AC14" s="82"/>
      <c r="AD14" s="83"/>
      <c r="AE14" s="83"/>
      <c r="AF14" s="83"/>
      <c r="AG14" s="82"/>
      <c r="AH14" s="83"/>
      <c r="AI14" s="83"/>
      <c r="AJ14" s="83"/>
    </row>
    <row r="15" spans="1:83" ht="21" customHeight="1" x14ac:dyDescent="0.2">
      <c r="A15" s="519">
        <v>3</v>
      </c>
      <c r="B15" s="522" t="s">
        <v>92</v>
      </c>
      <c r="C15" s="525" t="s">
        <v>140</v>
      </c>
      <c r="D15" s="241" t="s">
        <v>141</v>
      </c>
      <c r="E15" s="90">
        <v>15</v>
      </c>
      <c r="F15" s="90"/>
      <c r="G15" s="91"/>
      <c r="H15" s="91">
        <v>15</v>
      </c>
      <c r="I15" s="91"/>
      <c r="J15" s="91"/>
      <c r="K15" s="256"/>
      <c r="L15" s="262">
        <f>+[2]INVERSIÓN!AM21</f>
        <v>13.5</v>
      </c>
      <c r="M15" s="263"/>
      <c r="N15" s="528" t="s">
        <v>142</v>
      </c>
      <c r="O15" s="531" t="s">
        <v>143</v>
      </c>
      <c r="P15" s="534" t="s">
        <v>144</v>
      </c>
      <c r="Q15" s="531" t="s">
        <v>145</v>
      </c>
      <c r="R15" s="534" t="s">
        <v>142</v>
      </c>
      <c r="S15" s="534" t="s">
        <v>146</v>
      </c>
      <c r="T15" s="534" t="s">
        <v>147</v>
      </c>
      <c r="U15" s="184"/>
      <c r="V15" s="534" t="s">
        <v>148</v>
      </c>
      <c r="W15" s="534" t="s">
        <v>149</v>
      </c>
      <c r="X15" s="534" t="s">
        <v>150</v>
      </c>
      <c r="Y15" s="544">
        <v>1053</v>
      </c>
      <c r="AB15" s="82"/>
      <c r="AC15" s="82"/>
      <c r="AD15" s="83"/>
      <c r="AE15" s="83"/>
      <c r="AF15" s="83"/>
      <c r="AG15" s="82"/>
      <c r="AH15" s="83"/>
      <c r="AI15" s="83"/>
      <c r="AJ15" s="83"/>
    </row>
    <row r="16" spans="1:83" ht="21" customHeight="1" x14ac:dyDescent="0.2">
      <c r="A16" s="520"/>
      <c r="B16" s="523"/>
      <c r="C16" s="526"/>
      <c r="D16" s="246" t="s">
        <v>151</v>
      </c>
      <c r="E16" s="85">
        <v>50000000</v>
      </c>
      <c r="F16" s="85"/>
      <c r="G16" s="84"/>
      <c r="H16" s="84">
        <v>50000000</v>
      </c>
      <c r="I16" s="84"/>
      <c r="J16" s="84"/>
      <c r="K16" s="247"/>
      <c r="L16" s="248">
        <f>+[2]INVERSIÓN!AM22</f>
        <v>0</v>
      </c>
      <c r="M16" s="264"/>
      <c r="N16" s="529"/>
      <c r="O16" s="532"/>
      <c r="P16" s="535"/>
      <c r="Q16" s="532"/>
      <c r="R16" s="535"/>
      <c r="S16" s="535"/>
      <c r="T16" s="535"/>
      <c r="U16" s="185"/>
      <c r="V16" s="535"/>
      <c r="W16" s="535"/>
      <c r="X16" s="535"/>
      <c r="Y16" s="535"/>
      <c r="AB16" s="82"/>
      <c r="AC16" s="82"/>
      <c r="AD16" s="83"/>
      <c r="AE16" s="83"/>
      <c r="AF16" s="83"/>
      <c r="AG16" s="82"/>
      <c r="AH16" s="83"/>
      <c r="AI16" s="83"/>
      <c r="AJ16" s="83"/>
    </row>
    <row r="17" spans="1:83" ht="21" customHeight="1" x14ac:dyDescent="0.2">
      <c r="A17" s="520"/>
      <c r="B17" s="523"/>
      <c r="C17" s="526"/>
      <c r="D17" s="246" t="s">
        <v>152</v>
      </c>
      <c r="E17" s="90">
        <v>0</v>
      </c>
      <c r="F17" s="90"/>
      <c r="G17" s="91"/>
      <c r="H17" s="91">
        <v>0</v>
      </c>
      <c r="I17" s="91"/>
      <c r="J17" s="91"/>
      <c r="K17" s="256"/>
      <c r="L17" s="259"/>
      <c r="M17" s="264"/>
      <c r="N17" s="529"/>
      <c r="O17" s="532"/>
      <c r="P17" s="535"/>
      <c r="Q17" s="532"/>
      <c r="R17" s="535"/>
      <c r="S17" s="535"/>
      <c r="T17" s="535"/>
      <c r="U17" s="185"/>
      <c r="V17" s="535"/>
      <c r="W17" s="535"/>
      <c r="X17" s="535"/>
      <c r="Y17" s="535"/>
      <c r="AB17" s="82"/>
      <c r="AC17" s="82"/>
      <c r="AD17" s="83"/>
      <c r="AE17" s="83"/>
      <c r="AF17" s="83"/>
      <c r="AG17" s="82"/>
      <c r="AH17" s="83"/>
      <c r="AI17" s="83"/>
      <c r="AJ17" s="83"/>
    </row>
    <row r="18" spans="1:83" ht="21" customHeight="1" thickBot="1" x14ac:dyDescent="0.25">
      <c r="A18" s="521"/>
      <c r="B18" s="524"/>
      <c r="C18" s="527"/>
      <c r="D18" s="252" t="s">
        <v>153</v>
      </c>
      <c r="E18" s="89">
        <v>29994052</v>
      </c>
      <c r="F18" s="89"/>
      <c r="G18" s="88"/>
      <c r="H18" s="88">
        <v>29994052</v>
      </c>
      <c r="I18" s="88"/>
      <c r="J18" s="88"/>
      <c r="K18" s="253"/>
      <c r="L18" s="254">
        <f>+[2]INVERSIÓN!AM24</f>
        <v>29993570</v>
      </c>
      <c r="M18" s="265"/>
      <c r="N18" s="530"/>
      <c r="O18" s="533"/>
      <c r="P18" s="536"/>
      <c r="Q18" s="533"/>
      <c r="R18" s="536"/>
      <c r="S18" s="536"/>
      <c r="T18" s="536"/>
      <c r="U18" s="186"/>
      <c r="V18" s="536"/>
      <c r="W18" s="536"/>
      <c r="X18" s="536"/>
      <c r="Y18" s="536"/>
      <c r="AB18" s="82"/>
      <c r="AC18" s="82"/>
      <c r="AD18" s="83"/>
      <c r="AE18" s="83"/>
      <c r="AF18" s="83"/>
      <c r="AG18" s="82"/>
      <c r="AH18" s="83"/>
      <c r="AI18" s="83"/>
      <c r="AJ18" s="83"/>
    </row>
    <row r="19" spans="1:83" ht="21" customHeight="1" x14ac:dyDescent="0.2">
      <c r="A19" s="519">
        <v>4</v>
      </c>
      <c r="B19" s="522" t="s">
        <v>93</v>
      </c>
      <c r="C19" s="525" t="s">
        <v>140</v>
      </c>
      <c r="D19" s="241" t="s">
        <v>141</v>
      </c>
      <c r="E19" s="90">
        <v>7</v>
      </c>
      <c r="F19" s="90"/>
      <c r="G19" s="91"/>
      <c r="H19" s="91">
        <v>7</v>
      </c>
      <c r="I19" s="91"/>
      <c r="J19" s="91"/>
      <c r="K19" s="256"/>
      <c r="L19" s="262">
        <f>+[2]INVERSIÓN!AM27</f>
        <v>6</v>
      </c>
      <c r="M19" s="263"/>
      <c r="N19" s="528" t="s">
        <v>142</v>
      </c>
      <c r="O19" s="531" t="s">
        <v>143</v>
      </c>
      <c r="P19" s="534" t="s">
        <v>144</v>
      </c>
      <c r="Q19" s="531" t="s">
        <v>145</v>
      </c>
      <c r="R19" s="534" t="s">
        <v>142</v>
      </c>
      <c r="S19" s="534" t="s">
        <v>146</v>
      </c>
      <c r="T19" s="534" t="s">
        <v>147</v>
      </c>
      <c r="U19" s="184"/>
      <c r="V19" s="534" t="s">
        <v>148</v>
      </c>
      <c r="W19" s="534" t="s">
        <v>149</v>
      </c>
      <c r="X19" s="534" t="s">
        <v>150</v>
      </c>
      <c r="Y19" s="544">
        <v>1053</v>
      </c>
      <c r="AB19" s="82"/>
      <c r="AC19" s="82"/>
      <c r="AD19" s="83"/>
      <c r="AE19" s="83"/>
      <c r="AF19" s="83"/>
      <c r="AG19" s="82"/>
      <c r="AH19" s="83"/>
      <c r="AI19" s="83"/>
      <c r="AJ19" s="83"/>
    </row>
    <row r="20" spans="1:83" ht="21" customHeight="1" x14ac:dyDescent="0.2">
      <c r="A20" s="520"/>
      <c r="B20" s="523"/>
      <c r="C20" s="526"/>
      <c r="D20" s="246" t="s">
        <v>151</v>
      </c>
      <c r="E20" s="85">
        <v>470000000</v>
      </c>
      <c r="F20" s="85"/>
      <c r="G20" s="84"/>
      <c r="H20" s="84">
        <v>468632160</v>
      </c>
      <c r="I20" s="84"/>
      <c r="J20" s="84"/>
      <c r="K20" s="247"/>
      <c r="L20" s="248">
        <f>+[2]INVERSIÓN!AM28</f>
        <v>180536385</v>
      </c>
      <c r="M20" s="264"/>
      <c r="N20" s="529"/>
      <c r="O20" s="532"/>
      <c r="P20" s="535"/>
      <c r="Q20" s="532"/>
      <c r="R20" s="535"/>
      <c r="S20" s="535"/>
      <c r="T20" s="535"/>
      <c r="U20" s="185"/>
      <c r="V20" s="535"/>
      <c r="W20" s="535"/>
      <c r="X20" s="535"/>
      <c r="Y20" s="535"/>
      <c r="AB20" s="82"/>
      <c r="AC20" s="82"/>
      <c r="AD20" s="83"/>
      <c r="AE20" s="83"/>
      <c r="AF20" s="83"/>
      <c r="AG20" s="82"/>
      <c r="AH20" s="83"/>
      <c r="AI20" s="83"/>
      <c r="AJ20" s="83"/>
    </row>
    <row r="21" spans="1:83" ht="21" customHeight="1" x14ac:dyDescent="0.2">
      <c r="A21" s="520"/>
      <c r="B21" s="523"/>
      <c r="C21" s="526"/>
      <c r="D21" s="246" t="s">
        <v>152</v>
      </c>
      <c r="E21" s="90">
        <v>0</v>
      </c>
      <c r="F21" s="90"/>
      <c r="G21" s="91"/>
      <c r="H21" s="91">
        <v>0</v>
      </c>
      <c r="I21" s="91"/>
      <c r="J21" s="91"/>
      <c r="K21" s="256"/>
      <c r="L21" s="259"/>
      <c r="M21" s="264"/>
      <c r="N21" s="529"/>
      <c r="O21" s="532"/>
      <c r="P21" s="535"/>
      <c r="Q21" s="532"/>
      <c r="R21" s="535"/>
      <c r="S21" s="535"/>
      <c r="T21" s="535"/>
      <c r="U21" s="185"/>
      <c r="V21" s="535"/>
      <c r="W21" s="535"/>
      <c r="X21" s="535"/>
      <c r="Y21" s="535"/>
      <c r="AB21" s="82"/>
      <c r="AC21" s="82"/>
      <c r="AD21" s="83"/>
      <c r="AE21" s="83"/>
      <c r="AF21" s="83"/>
      <c r="AG21" s="82"/>
      <c r="AH21" s="83"/>
      <c r="AI21" s="83"/>
      <c r="AJ21" s="83"/>
    </row>
    <row r="22" spans="1:83" ht="21" customHeight="1" thickBot="1" x14ac:dyDescent="0.25">
      <c r="A22" s="521"/>
      <c r="B22" s="524"/>
      <c r="C22" s="527"/>
      <c r="D22" s="252" t="s">
        <v>153</v>
      </c>
      <c r="E22" s="89">
        <v>432635058</v>
      </c>
      <c r="F22" s="89"/>
      <c r="G22" s="88"/>
      <c r="H22" s="88">
        <v>398263591</v>
      </c>
      <c r="I22" s="88"/>
      <c r="J22" s="88"/>
      <c r="K22" s="253"/>
      <c r="L22" s="254">
        <f>+[2]INVERSIÓN!AM30</f>
        <v>365963591</v>
      </c>
      <c r="M22" s="265"/>
      <c r="N22" s="530"/>
      <c r="O22" s="533"/>
      <c r="P22" s="536"/>
      <c r="Q22" s="533"/>
      <c r="R22" s="536"/>
      <c r="S22" s="536"/>
      <c r="T22" s="536"/>
      <c r="U22" s="186"/>
      <c r="V22" s="536"/>
      <c r="W22" s="536"/>
      <c r="X22" s="536"/>
      <c r="Y22" s="536"/>
      <c r="AB22" s="82"/>
      <c r="AC22" s="82"/>
      <c r="AD22" s="83"/>
      <c r="AE22" s="83"/>
      <c r="AF22" s="83"/>
      <c r="AG22" s="82"/>
      <c r="AH22" s="83"/>
      <c r="AI22" s="83"/>
      <c r="AJ22" s="83"/>
    </row>
    <row r="23" spans="1:83" ht="21" customHeight="1" x14ac:dyDescent="0.2">
      <c r="A23" s="519">
        <v>5</v>
      </c>
      <c r="B23" s="522" t="s">
        <v>94</v>
      </c>
      <c r="C23" s="525" t="s">
        <v>154</v>
      </c>
      <c r="D23" s="241" t="s">
        <v>141</v>
      </c>
      <c r="E23" s="92">
        <v>0.88</v>
      </c>
      <c r="F23" s="92"/>
      <c r="G23" s="93"/>
      <c r="H23" s="93">
        <v>0.88</v>
      </c>
      <c r="I23" s="93"/>
      <c r="J23" s="93"/>
      <c r="K23" s="266"/>
      <c r="L23" s="267">
        <f>+[2]INVERSIÓN!AM33</f>
        <v>0.87749999999999995</v>
      </c>
      <c r="M23" s="263"/>
      <c r="N23" s="528" t="s">
        <v>142</v>
      </c>
      <c r="O23" s="531" t="s">
        <v>143</v>
      </c>
      <c r="P23" s="534" t="s">
        <v>144</v>
      </c>
      <c r="Q23" s="531" t="s">
        <v>145</v>
      </c>
      <c r="R23" s="534" t="s">
        <v>142</v>
      </c>
      <c r="S23" s="534" t="s">
        <v>146</v>
      </c>
      <c r="T23" s="534" t="s">
        <v>147</v>
      </c>
      <c r="U23" s="184"/>
      <c r="V23" s="534" t="s">
        <v>148</v>
      </c>
      <c r="W23" s="534" t="s">
        <v>149</v>
      </c>
      <c r="X23" s="534" t="s">
        <v>150</v>
      </c>
      <c r="Y23" s="544">
        <v>1053</v>
      </c>
      <c r="AB23" s="82"/>
      <c r="AC23" s="82"/>
      <c r="AD23" s="83"/>
      <c r="AE23" s="83"/>
      <c r="AF23" s="83"/>
      <c r="AG23" s="82"/>
      <c r="AH23" s="83"/>
      <c r="AI23" s="83"/>
      <c r="AJ23" s="83"/>
    </row>
    <row r="24" spans="1:83" ht="21" customHeight="1" x14ac:dyDescent="0.2">
      <c r="A24" s="520"/>
      <c r="B24" s="523"/>
      <c r="C24" s="526"/>
      <c r="D24" s="246" t="s">
        <v>151</v>
      </c>
      <c r="E24" s="85">
        <v>527000000</v>
      </c>
      <c r="F24" s="85"/>
      <c r="G24" s="84"/>
      <c r="H24" s="84">
        <v>524176500</v>
      </c>
      <c r="I24" s="84"/>
      <c r="J24" s="84"/>
      <c r="K24" s="247"/>
      <c r="L24" s="248">
        <f>+[2]INVERSIÓN!AM34</f>
        <v>500528500</v>
      </c>
      <c r="M24" s="264"/>
      <c r="N24" s="529"/>
      <c r="O24" s="532"/>
      <c r="P24" s="535"/>
      <c r="Q24" s="532"/>
      <c r="R24" s="535"/>
      <c r="S24" s="535"/>
      <c r="T24" s="535"/>
      <c r="U24" s="185"/>
      <c r="V24" s="535"/>
      <c r="W24" s="535"/>
      <c r="X24" s="535"/>
      <c r="Y24" s="535"/>
      <c r="AB24" s="82"/>
      <c r="AC24" s="82"/>
      <c r="AD24" s="83"/>
      <c r="AE24" s="83"/>
      <c r="AF24" s="83"/>
      <c r="AG24" s="82"/>
      <c r="AH24" s="83"/>
      <c r="AI24" s="83"/>
      <c r="AJ24" s="83"/>
    </row>
    <row r="25" spans="1:83" ht="21" customHeight="1" x14ac:dyDescent="0.2">
      <c r="A25" s="520"/>
      <c r="B25" s="523"/>
      <c r="C25" s="526"/>
      <c r="D25" s="246" t="s">
        <v>152</v>
      </c>
      <c r="E25" s="87">
        <v>0</v>
      </c>
      <c r="F25" s="87"/>
      <c r="G25" s="86"/>
      <c r="H25" s="86">
        <v>0</v>
      </c>
      <c r="I25" s="86"/>
      <c r="J25" s="86"/>
      <c r="K25" s="250"/>
      <c r="L25" s="251"/>
      <c r="M25" s="264"/>
      <c r="N25" s="529"/>
      <c r="O25" s="532"/>
      <c r="P25" s="535"/>
      <c r="Q25" s="532"/>
      <c r="R25" s="535"/>
      <c r="S25" s="535"/>
      <c r="T25" s="535"/>
      <c r="U25" s="185"/>
      <c r="V25" s="535"/>
      <c r="W25" s="535"/>
      <c r="X25" s="535"/>
      <c r="Y25" s="535"/>
      <c r="AB25" s="82"/>
      <c r="AC25" s="82"/>
      <c r="AD25" s="83"/>
      <c r="AE25" s="83"/>
      <c r="AF25" s="83"/>
      <c r="AG25" s="82"/>
      <c r="AH25" s="83"/>
      <c r="AI25" s="83"/>
      <c r="AJ25" s="83"/>
    </row>
    <row r="26" spans="1:83" ht="21" customHeight="1" thickBot="1" x14ac:dyDescent="0.25">
      <c r="A26" s="521"/>
      <c r="B26" s="524"/>
      <c r="C26" s="527"/>
      <c r="D26" s="252" t="s">
        <v>153</v>
      </c>
      <c r="E26" s="89">
        <v>2885500</v>
      </c>
      <c r="F26" s="89"/>
      <c r="G26" s="88"/>
      <c r="H26" s="88">
        <v>2885500</v>
      </c>
      <c r="I26" s="88"/>
      <c r="J26" s="88"/>
      <c r="K26" s="253"/>
      <c r="L26" s="254">
        <f>+[2]INVERSIÓN!AM36</f>
        <v>2885500</v>
      </c>
      <c r="M26" s="265"/>
      <c r="N26" s="530"/>
      <c r="O26" s="533"/>
      <c r="P26" s="536"/>
      <c r="Q26" s="533"/>
      <c r="R26" s="536"/>
      <c r="S26" s="536"/>
      <c r="T26" s="536"/>
      <c r="U26" s="186"/>
      <c r="V26" s="536"/>
      <c r="W26" s="536"/>
      <c r="X26" s="536"/>
      <c r="Y26" s="536"/>
      <c r="AB26" s="82"/>
      <c r="AC26" s="82"/>
      <c r="AD26" s="83"/>
      <c r="AE26" s="83"/>
      <c r="AF26" s="83"/>
      <c r="AG26" s="82"/>
      <c r="AH26" s="83"/>
      <c r="AI26" s="83"/>
      <c r="AJ26" s="83"/>
    </row>
    <row r="27" spans="1:83" ht="21" customHeight="1" x14ac:dyDescent="0.2">
      <c r="A27" s="519">
        <v>6</v>
      </c>
      <c r="B27" s="522" t="s">
        <v>95</v>
      </c>
      <c r="C27" s="525" t="s">
        <v>155</v>
      </c>
      <c r="D27" s="241" t="s">
        <v>141</v>
      </c>
      <c r="E27" s="81">
        <v>0.82</v>
      </c>
      <c r="F27" s="92"/>
      <c r="G27" s="92"/>
      <c r="H27" s="93">
        <v>0.82</v>
      </c>
      <c r="I27" s="93"/>
      <c r="J27" s="93"/>
      <c r="K27" s="266"/>
      <c r="L27" s="268">
        <f>+[2]INVERSIÓN!AM39</f>
        <v>0.82</v>
      </c>
      <c r="M27" s="263"/>
      <c r="N27" s="528" t="s">
        <v>142</v>
      </c>
      <c r="O27" s="531" t="s">
        <v>143</v>
      </c>
      <c r="P27" s="534" t="s">
        <v>144</v>
      </c>
      <c r="Q27" s="531" t="s">
        <v>145</v>
      </c>
      <c r="R27" s="534" t="s">
        <v>142</v>
      </c>
      <c r="S27" s="534" t="s">
        <v>146</v>
      </c>
      <c r="T27" s="534" t="s">
        <v>147</v>
      </c>
      <c r="U27" s="184"/>
      <c r="V27" s="534" t="s">
        <v>148</v>
      </c>
      <c r="W27" s="534" t="s">
        <v>149</v>
      </c>
      <c r="X27" s="534" t="s">
        <v>150</v>
      </c>
      <c r="Y27" s="544">
        <v>1053</v>
      </c>
      <c r="AB27" s="82"/>
      <c r="AC27" s="82"/>
      <c r="AD27" s="83"/>
      <c r="AE27" s="83"/>
      <c r="AF27" s="83"/>
      <c r="AG27" s="82"/>
      <c r="AH27" s="83"/>
      <c r="AI27" s="83"/>
      <c r="AJ27" s="83"/>
    </row>
    <row r="28" spans="1:83" ht="21" customHeight="1" x14ac:dyDescent="0.2">
      <c r="A28" s="520"/>
      <c r="B28" s="523"/>
      <c r="C28" s="526"/>
      <c r="D28" s="246" t="s">
        <v>151</v>
      </c>
      <c r="E28" s="85">
        <v>520000000</v>
      </c>
      <c r="F28" s="85"/>
      <c r="G28" s="85"/>
      <c r="H28" s="84">
        <v>522823500</v>
      </c>
      <c r="I28" s="84"/>
      <c r="J28" s="84"/>
      <c r="K28" s="247"/>
      <c r="L28" s="248">
        <f>+[2]INVERSIÓN!AM40</f>
        <v>522823500</v>
      </c>
      <c r="M28" s="264"/>
      <c r="N28" s="529"/>
      <c r="O28" s="532"/>
      <c r="P28" s="535"/>
      <c r="Q28" s="532"/>
      <c r="R28" s="535"/>
      <c r="S28" s="535"/>
      <c r="T28" s="535"/>
      <c r="U28" s="185"/>
      <c r="V28" s="535"/>
      <c r="W28" s="535"/>
      <c r="X28" s="535"/>
      <c r="Y28" s="535"/>
      <c r="AB28" s="82"/>
      <c r="AC28" s="82"/>
      <c r="AD28" s="83"/>
      <c r="AE28" s="83"/>
      <c r="AF28" s="83"/>
      <c r="AG28" s="82"/>
      <c r="AH28" s="83"/>
      <c r="AI28" s="83"/>
      <c r="AJ28" s="83"/>
    </row>
    <row r="29" spans="1:83" ht="21" customHeight="1" x14ac:dyDescent="0.2">
      <c r="A29" s="520"/>
      <c r="B29" s="523"/>
      <c r="C29" s="526"/>
      <c r="D29" s="246" t="s">
        <v>152</v>
      </c>
      <c r="E29" s="87">
        <v>0</v>
      </c>
      <c r="F29" s="87"/>
      <c r="G29" s="87"/>
      <c r="H29" s="86">
        <v>0</v>
      </c>
      <c r="I29" s="86"/>
      <c r="J29" s="86"/>
      <c r="K29" s="250"/>
      <c r="L29" s="251"/>
      <c r="M29" s="264"/>
      <c r="N29" s="529"/>
      <c r="O29" s="532"/>
      <c r="P29" s="535"/>
      <c r="Q29" s="532"/>
      <c r="R29" s="535"/>
      <c r="S29" s="535"/>
      <c r="T29" s="535"/>
      <c r="U29" s="185"/>
      <c r="V29" s="535"/>
      <c r="W29" s="535"/>
      <c r="X29" s="535"/>
      <c r="Y29" s="535"/>
      <c r="AB29" s="82"/>
      <c r="AC29" s="82"/>
      <c r="AD29" s="83"/>
      <c r="AE29" s="83"/>
      <c r="AF29" s="83"/>
      <c r="AG29" s="82"/>
      <c r="AH29" s="83"/>
      <c r="AI29" s="83"/>
      <c r="AJ29" s="83"/>
    </row>
    <row r="30" spans="1:83" ht="21" customHeight="1" thickBot="1" x14ac:dyDescent="0.25">
      <c r="A30" s="521"/>
      <c r="B30" s="524"/>
      <c r="C30" s="527"/>
      <c r="D30" s="269" t="s">
        <v>153</v>
      </c>
      <c r="E30" s="270">
        <v>25917700</v>
      </c>
      <c r="F30" s="270"/>
      <c r="G30" s="270"/>
      <c r="H30" s="271">
        <v>25702333</v>
      </c>
      <c r="I30" s="271"/>
      <c r="J30" s="271"/>
      <c r="K30" s="272"/>
      <c r="L30" s="273">
        <f>+[2]INVERSIÓN!AM42</f>
        <v>25702333</v>
      </c>
      <c r="M30" s="274"/>
      <c r="N30" s="545"/>
      <c r="O30" s="546"/>
      <c r="P30" s="548"/>
      <c r="Q30" s="546"/>
      <c r="R30" s="548"/>
      <c r="S30" s="548"/>
      <c r="T30" s="548"/>
      <c r="U30" s="275"/>
      <c r="V30" s="548"/>
      <c r="W30" s="548"/>
      <c r="X30" s="548"/>
      <c r="Y30" s="548"/>
      <c r="AB30" s="82"/>
      <c r="AC30" s="82"/>
      <c r="AD30" s="83"/>
      <c r="AE30" s="83"/>
      <c r="AF30" s="83"/>
      <c r="AG30" s="82"/>
      <c r="AH30" s="83"/>
      <c r="AI30" s="83"/>
      <c r="AJ30" s="83"/>
    </row>
    <row r="31" spans="1:83" s="102" customFormat="1" ht="21" customHeight="1" x14ac:dyDescent="0.2">
      <c r="A31" s="549" t="s">
        <v>156</v>
      </c>
      <c r="B31" s="550"/>
      <c r="C31" s="550"/>
      <c r="D31" s="276" t="s">
        <v>157</v>
      </c>
      <c r="E31" s="277">
        <v>3517000000</v>
      </c>
      <c r="F31" s="278"/>
      <c r="G31" s="278"/>
      <c r="H31" s="278">
        <v>4230632160</v>
      </c>
      <c r="I31" s="278"/>
      <c r="J31" s="278"/>
      <c r="K31" s="278"/>
      <c r="L31" s="278">
        <v>1249863885</v>
      </c>
      <c r="M31" s="279"/>
      <c r="N31" s="280"/>
      <c r="O31" s="280"/>
      <c r="P31" s="280"/>
      <c r="Q31" s="280"/>
      <c r="R31" s="281"/>
      <c r="S31" s="281"/>
      <c r="T31" s="281"/>
      <c r="U31" s="281"/>
      <c r="V31" s="281"/>
      <c r="W31" s="281"/>
      <c r="X31" s="282"/>
      <c r="Y31" s="283"/>
      <c r="Z31" s="97"/>
      <c r="AA31" s="98"/>
      <c r="AB31" s="99"/>
      <c r="AC31" s="99"/>
      <c r="AD31" s="99"/>
      <c r="AE31" s="99"/>
      <c r="AF31" s="99"/>
      <c r="AG31" s="99"/>
      <c r="AH31" s="99"/>
      <c r="AI31" s="99"/>
      <c r="AJ31" s="99"/>
      <c r="AK31" s="100"/>
      <c r="AL31" s="100"/>
      <c r="AM31" s="100"/>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101"/>
      <c r="BY31" s="101"/>
      <c r="BZ31" s="101"/>
      <c r="CA31" s="101"/>
      <c r="CB31" s="101"/>
      <c r="CC31" s="101"/>
      <c r="CD31" s="101"/>
      <c r="CE31" s="101"/>
    </row>
    <row r="32" spans="1:83" s="102" customFormat="1" ht="22.5" x14ac:dyDescent="0.2">
      <c r="A32" s="549"/>
      <c r="B32" s="550"/>
      <c r="C32" s="550"/>
      <c r="D32" s="284" t="s">
        <v>158</v>
      </c>
      <c r="E32" s="285">
        <v>801402315</v>
      </c>
      <c r="F32" s="286"/>
      <c r="G32" s="286"/>
      <c r="H32" s="286">
        <v>763100014</v>
      </c>
      <c r="I32" s="286"/>
      <c r="J32" s="286"/>
      <c r="K32" s="286"/>
      <c r="L32" s="286">
        <v>609891921</v>
      </c>
      <c r="M32" s="287"/>
      <c r="N32" s="94"/>
      <c r="O32" s="94"/>
      <c r="P32" s="94"/>
      <c r="Q32" s="94"/>
      <c r="R32" s="95"/>
      <c r="S32" s="95"/>
      <c r="T32" s="95"/>
      <c r="U32" s="95"/>
      <c r="V32" s="95"/>
      <c r="W32" s="95"/>
      <c r="X32" s="96"/>
      <c r="Y32" s="288"/>
      <c r="Z32" s="97"/>
      <c r="AA32" s="98"/>
      <c r="AB32" s="99"/>
      <c r="AC32" s="99"/>
      <c r="AD32" s="99"/>
      <c r="AE32" s="99"/>
      <c r="AF32" s="99"/>
      <c r="AG32" s="99"/>
      <c r="AH32" s="99"/>
      <c r="AI32" s="99"/>
      <c r="AJ32" s="99"/>
      <c r="AK32" s="100"/>
      <c r="AL32" s="100"/>
      <c r="AM32" s="100"/>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101"/>
      <c r="BY32" s="101"/>
      <c r="BZ32" s="101"/>
      <c r="CA32" s="101"/>
      <c r="CB32" s="101"/>
      <c r="CC32" s="101"/>
      <c r="CD32" s="101"/>
      <c r="CE32" s="101"/>
    </row>
    <row r="33" spans="1:83" s="102" customFormat="1" ht="23.25" thickBot="1" x14ac:dyDescent="0.25">
      <c r="A33" s="551"/>
      <c r="B33" s="552"/>
      <c r="C33" s="552"/>
      <c r="D33" s="289" t="s">
        <v>159</v>
      </c>
      <c r="E33" s="290">
        <v>4318402315</v>
      </c>
      <c r="F33" s="291"/>
      <c r="G33" s="291"/>
      <c r="H33" s="291">
        <v>4993732174</v>
      </c>
      <c r="I33" s="291"/>
      <c r="J33" s="291"/>
      <c r="K33" s="291"/>
      <c r="L33" s="291">
        <v>1859755806</v>
      </c>
      <c r="M33" s="292"/>
      <c r="N33" s="103"/>
      <c r="O33" s="103"/>
      <c r="P33" s="103"/>
      <c r="Q33" s="103"/>
      <c r="R33" s="103"/>
      <c r="S33" s="103"/>
      <c r="T33" s="103"/>
      <c r="U33" s="103"/>
      <c r="V33" s="553"/>
      <c r="W33" s="553"/>
      <c r="X33" s="553"/>
      <c r="Y33" s="554"/>
      <c r="Z33" s="97"/>
      <c r="AA33" s="98"/>
      <c r="AB33" s="99"/>
      <c r="AC33" s="99"/>
      <c r="AD33" s="99"/>
      <c r="AE33" s="99"/>
      <c r="AF33" s="99"/>
      <c r="AG33" s="99"/>
      <c r="AH33" s="99"/>
      <c r="AI33" s="99"/>
      <c r="AJ33" s="99"/>
      <c r="AK33" s="100"/>
      <c r="AL33" s="100"/>
      <c r="AM33" s="100"/>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101"/>
      <c r="BY33" s="101"/>
      <c r="BZ33" s="101"/>
      <c r="CA33" s="101"/>
      <c r="CB33" s="101"/>
      <c r="CC33" s="101"/>
      <c r="CD33" s="101"/>
      <c r="CE33" s="101"/>
    </row>
    <row r="34" spans="1:83" ht="12.75" customHeight="1" x14ac:dyDescent="0.2">
      <c r="A34" s="104"/>
      <c r="B34" s="104"/>
      <c r="C34" s="104"/>
      <c r="D34" s="104"/>
      <c r="E34" s="105"/>
      <c r="F34" s="105"/>
      <c r="G34" s="105"/>
      <c r="H34" s="293"/>
      <c r="I34" s="293"/>
      <c r="J34" s="293"/>
      <c r="K34" s="293"/>
      <c r="L34" s="294"/>
      <c r="M34" s="295"/>
      <c r="N34" s="104"/>
      <c r="O34" s="104"/>
      <c r="P34" s="104"/>
      <c r="Q34" s="104"/>
      <c r="R34" s="104"/>
      <c r="S34" s="104"/>
      <c r="T34" s="104"/>
      <c r="U34" s="104"/>
      <c r="V34" s="104"/>
      <c r="W34" s="555"/>
      <c r="X34" s="555"/>
      <c r="Y34" s="555"/>
      <c r="Z34" s="106"/>
    </row>
    <row r="35" spans="1:83" ht="12.75" customHeight="1" x14ac:dyDescent="0.25">
      <c r="A35" s="104"/>
      <c r="B35" s="104"/>
      <c r="C35" s="104"/>
      <c r="D35" s="104"/>
      <c r="E35" s="105"/>
      <c r="F35" s="105"/>
      <c r="G35" s="105"/>
      <c r="H35" s="293"/>
      <c r="I35" s="293"/>
      <c r="J35" s="293"/>
      <c r="K35" s="293"/>
      <c r="L35" s="294"/>
      <c r="M35" s="295"/>
      <c r="N35" s="104"/>
      <c r="O35" s="104"/>
      <c r="P35" s="104"/>
      <c r="Q35" s="104"/>
      <c r="R35" s="104"/>
      <c r="S35" s="104"/>
      <c r="T35" s="104"/>
      <c r="U35" s="104"/>
      <c r="V35" s="547" t="s">
        <v>167</v>
      </c>
      <c r="W35" s="547"/>
      <c r="X35" s="547"/>
      <c r="Y35" s="547"/>
      <c r="Z35" s="107"/>
    </row>
    <row r="36" spans="1:83" ht="12.75" customHeight="1" x14ac:dyDescent="0.2">
      <c r="A36" s="104"/>
      <c r="B36" s="104"/>
      <c r="C36" s="104"/>
      <c r="D36" s="104"/>
      <c r="E36" s="105"/>
      <c r="F36" s="105"/>
      <c r="G36" s="105"/>
      <c r="H36" s="293"/>
      <c r="I36" s="293"/>
      <c r="J36" s="293"/>
      <c r="K36" s="293"/>
      <c r="L36" s="294"/>
      <c r="M36" s="295"/>
      <c r="N36" s="104"/>
      <c r="O36" s="104"/>
      <c r="P36" s="104"/>
      <c r="Q36" s="104"/>
      <c r="R36" s="104"/>
      <c r="S36" s="104"/>
      <c r="T36" s="104"/>
      <c r="U36" s="104"/>
      <c r="V36" s="104"/>
      <c r="W36" s="187"/>
      <c r="X36" s="187"/>
      <c r="Y36" s="187"/>
    </row>
    <row r="37" spans="1:83" ht="12.75" customHeight="1" x14ac:dyDescent="0.2">
      <c r="A37" s="104"/>
      <c r="B37" s="104"/>
      <c r="C37" s="104"/>
      <c r="D37" s="104"/>
      <c r="E37" s="105"/>
      <c r="F37" s="105"/>
      <c r="G37" s="105"/>
      <c r="H37" s="293"/>
      <c r="I37" s="293"/>
      <c r="J37" s="293"/>
      <c r="K37" s="293"/>
      <c r="L37" s="294"/>
      <c r="M37" s="295"/>
      <c r="N37" s="104"/>
      <c r="O37" s="104"/>
      <c r="P37" s="104"/>
      <c r="Q37" s="104"/>
      <c r="R37" s="104"/>
      <c r="S37" s="104"/>
      <c r="T37" s="104"/>
      <c r="U37" s="104"/>
      <c r="V37" s="104"/>
      <c r="W37" s="187"/>
      <c r="X37" s="187"/>
      <c r="Y37" s="187"/>
    </row>
    <row r="38" spans="1:83" ht="12.75" customHeight="1" x14ac:dyDescent="0.2">
      <c r="A38" s="104"/>
      <c r="B38" s="104"/>
      <c r="C38" s="104"/>
      <c r="D38" s="104"/>
      <c r="E38" s="105"/>
      <c r="F38" s="105"/>
      <c r="G38" s="105"/>
      <c r="H38" s="293"/>
      <c r="I38" s="293"/>
      <c r="J38" s="293"/>
      <c r="K38" s="293"/>
      <c r="L38" s="294"/>
      <c r="M38" s="295"/>
      <c r="N38" s="104"/>
      <c r="O38" s="104"/>
      <c r="P38" s="104"/>
      <c r="Q38" s="104"/>
      <c r="R38" s="104"/>
      <c r="S38" s="104"/>
      <c r="T38" s="104"/>
      <c r="U38" s="104"/>
      <c r="V38" s="104"/>
      <c r="W38" s="187"/>
      <c r="X38" s="187"/>
      <c r="Y38" s="187"/>
    </row>
    <row r="39" spans="1:83" ht="12.75" customHeight="1" x14ac:dyDescent="0.2">
      <c r="A39" s="104"/>
      <c r="B39" s="104"/>
      <c r="C39" s="104"/>
      <c r="D39" s="104"/>
      <c r="E39" s="105"/>
      <c r="F39" s="105"/>
      <c r="G39" s="105"/>
      <c r="H39" s="293"/>
      <c r="I39" s="293"/>
      <c r="J39" s="293"/>
      <c r="K39" s="293"/>
      <c r="L39" s="294"/>
      <c r="M39" s="295"/>
      <c r="N39" s="104"/>
      <c r="O39" s="104"/>
      <c r="P39" s="104"/>
      <c r="Q39" s="104"/>
      <c r="R39" s="104"/>
      <c r="S39" s="104"/>
      <c r="T39" s="104"/>
      <c r="U39" s="104"/>
      <c r="V39" s="104"/>
      <c r="W39" s="187"/>
      <c r="X39" s="187"/>
      <c r="Y39" s="187"/>
    </row>
  </sheetData>
  <mergeCells count="104">
    <mergeCell ref="A27:A30"/>
    <mergeCell ref="B27:B30"/>
    <mergeCell ref="C27:C30"/>
    <mergeCell ref="N27:N30"/>
    <mergeCell ref="O27:O30"/>
    <mergeCell ref="V35:Y35"/>
    <mergeCell ref="W27:W30"/>
    <mergeCell ref="X27:X30"/>
    <mergeCell ref="Y27:Y30"/>
    <mergeCell ref="A31:C33"/>
    <mergeCell ref="V33:Y33"/>
    <mergeCell ref="W34:Y34"/>
    <mergeCell ref="P27:P30"/>
    <mergeCell ref="Q27:Q30"/>
    <mergeCell ref="R27:R30"/>
    <mergeCell ref="S27:S30"/>
    <mergeCell ref="T27:T30"/>
    <mergeCell ref="V27:V30"/>
    <mergeCell ref="T19:T22"/>
    <mergeCell ref="V19:V22"/>
    <mergeCell ref="W19:W22"/>
    <mergeCell ref="X19:X22"/>
    <mergeCell ref="T23:T26"/>
    <mergeCell ref="V23:V26"/>
    <mergeCell ref="W23:W26"/>
    <mergeCell ref="X23:X26"/>
    <mergeCell ref="Y23:Y26"/>
    <mergeCell ref="A23:A26"/>
    <mergeCell ref="B23:B26"/>
    <mergeCell ref="C23:C26"/>
    <mergeCell ref="N23:N26"/>
    <mergeCell ref="O23:O26"/>
    <mergeCell ref="P23:P26"/>
    <mergeCell ref="Q23:Q26"/>
    <mergeCell ref="R23:R26"/>
    <mergeCell ref="S23:S26"/>
    <mergeCell ref="A15:A18"/>
    <mergeCell ref="B15:B18"/>
    <mergeCell ref="C15:C18"/>
    <mergeCell ref="N15:N18"/>
    <mergeCell ref="O15:O18"/>
    <mergeCell ref="W15:W18"/>
    <mergeCell ref="X15:X18"/>
    <mergeCell ref="Y15:Y18"/>
    <mergeCell ref="A19:A22"/>
    <mergeCell ref="B19:B22"/>
    <mergeCell ref="C19:C22"/>
    <mergeCell ref="N19:N22"/>
    <mergeCell ref="O19:O22"/>
    <mergeCell ref="P19:P22"/>
    <mergeCell ref="Q19:Q22"/>
    <mergeCell ref="P15:P18"/>
    <mergeCell ref="Q15:Q18"/>
    <mergeCell ref="R15:R18"/>
    <mergeCell ref="S15:S18"/>
    <mergeCell ref="T15:T18"/>
    <mergeCell ref="V15:V18"/>
    <mergeCell ref="Y19:Y22"/>
    <mergeCell ref="R19:R22"/>
    <mergeCell ref="S19:S22"/>
    <mergeCell ref="Y7:Y10"/>
    <mergeCell ref="A11:A14"/>
    <mergeCell ref="B11:B14"/>
    <mergeCell ref="C11:C14"/>
    <mergeCell ref="N11:N14"/>
    <mergeCell ref="O11:O14"/>
    <mergeCell ref="P11:P14"/>
    <mergeCell ref="Q11:Q14"/>
    <mergeCell ref="R11:R14"/>
    <mergeCell ref="S11:S14"/>
    <mergeCell ref="R7:R10"/>
    <mergeCell ref="S7:S10"/>
    <mergeCell ref="T7:T10"/>
    <mergeCell ref="V7:V10"/>
    <mergeCell ref="W7:W10"/>
    <mergeCell ref="X7:X10"/>
    <mergeCell ref="T11:T14"/>
    <mergeCell ref="V11:V14"/>
    <mergeCell ref="W11:W14"/>
    <mergeCell ref="X11:X14"/>
    <mergeCell ref="Y11:Y14"/>
    <mergeCell ref="A7:A10"/>
    <mergeCell ref="B7:B10"/>
    <mergeCell ref="C7:C10"/>
    <mergeCell ref="N7:N10"/>
    <mergeCell ref="O7:O10"/>
    <mergeCell ref="P7:P10"/>
    <mergeCell ref="Q7:Q10"/>
    <mergeCell ref="A5:A6"/>
    <mergeCell ref="B5:B6"/>
    <mergeCell ref="C5:C6"/>
    <mergeCell ref="D5:D6"/>
    <mergeCell ref="E5:E6"/>
    <mergeCell ref="F5:I5"/>
    <mergeCell ref="A1:D4"/>
    <mergeCell ref="E1:Y1"/>
    <mergeCell ref="E2:Y2"/>
    <mergeCell ref="E3:F3"/>
    <mergeCell ref="G3:Y3"/>
    <mergeCell ref="E4:F4"/>
    <mergeCell ref="G4:Y4"/>
    <mergeCell ref="J5:M5"/>
    <mergeCell ref="N5:R5"/>
    <mergeCell ref="S5:Y5"/>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 </vt:lpstr>
      <vt:lpstr>TERRITORIALIZACIÓN</vt:lpstr>
      <vt:lpstr>'ACTIVIDADES '!Área_de_impresión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JIMMY.SALINAS</dc:creator>
  <cp:lastModifiedBy>MARCELA.REYES</cp:lastModifiedBy>
  <cp:lastPrinted>2018-10-16T19:13:01Z</cp:lastPrinted>
  <dcterms:created xsi:type="dcterms:W3CDTF">2010-03-25T16:40:43Z</dcterms:created>
  <dcterms:modified xsi:type="dcterms:W3CDTF">2019-02-27T20:15:00Z</dcterms:modified>
</cp:coreProperties>
</file>