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defaultThemeVersion="124226"/>
  <mc:AlternateContent xmlns:mc="http://schemas.openxmlformats.org/markup-compatibility/2006">
    <mc:Choice Requires="x15">
      <x15ac:absPath xmlns:x15ac="http://schemas.microsoft.com/office/spreadsheetml/2010/11/ac" url="C:\Users\marcela.reyes\Documents\ARCHIVOS SECRETARIA DE AMBIENTE\PLANES DE ACCIÓN\1030\"/>
    </mc:Choice>
  </mc:AlternateContent>
  <xr:revisionPtr revIDLastSave="0" documentId="8_{85873D97-E64F-4CC1-92C8-0CA3EBCBEBFF}" xr6:coauthVersionLast="36" xr6:coauthVersionMax="36" xr10:uidLastSave="{00000000-0000-0000-0000-000000000000}"/>
  <bookViews>
    <workbookView xWindow="0" yWindow="0" windowWidth="24000" windowHeight="10920" tabRatio="564" activeTab="3" xr2:uid="{00000000-000D-0000-FFFF-FFFF00000000}"/>
  </bookViews>
  <sheets>
    <sheet name="GESTIÓN" sheetId="5" r:id="rId1"/>
    <sheet name="INVERSIÓN" sheetId="6" r:id="rId2"/>
    <sheet name="ACTIVIDADES" sheetId="7" r:id="rId3"/>
    <sheet name="TERRITORIALIZACIÓN" sheetId="11" r:id="rId4"/>
  </sheets>
  <externalReferences>
    <externalReference r:id="rId5"/>
    <externalReference r:id="rId6"/>
    <externalReference r:id="rId7"/>
  </externalReferences>
  <definedNames>
    <definedName name="_xlnm.Print_Area" localSheetId="2">ACTIVIDADES!$A$1:$U$22</definedName>
    <definedName name="_xlnm.Print_Area" localSheetId="0">GESTIÓN!$A$1:$AW$15</definedName>
    <definedName name="_xlnm.Print_Area" localSheetId="1">INVERSIÓN!$A$1:$AU$36</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3" i="11" l="1"/>
  <c r="M22" i="11"/>
  <c r="M24" i="11" s="1"/>
  <c r="L22" i="11"/>
  <c r="L24" i="11" s="1"/>
  <c r="K22" i="11"/>
  <c r="J22" i="11"/>
  <c r="I22" i="11"/>
  <c r="I24" i="11" s="1"/>
  <c r="H22" i="11"/>
  <c r="H24" i="11" s="1"/>
  <c r="G22" i="11"/>
  <c r="F22" i="11"/>
  <c r="E22" i="11"/>
  <c r="E24" i="11" s="1"/>
  <c r="M21" i="11"/>
  <c r="L21" i="11"/>
  <c r="K21" i="11"/>
  <c r="J21" i="11"/>
  <c r="I21" i="11"/>
  <c r="H21" i="11"/>
  <c r="G21" i="11"/>
  <c r="F21" i="11"/>
  <c r="E21" i="11"/>
  <c r="M20" i="11"/>
  <c r="M23" i="11" s="1"/>
  <c r="M25" i="11" s="1"/>
  <c r="L20" i="11"/>
  <c r="K20" i="11"/>
  <c r="J20" i="11"/>
  <c r="J23" i="11" s="1"/>
  <c r="I20" i="11"/>
  <c r="H20" i="11"/>
  <c r="G20" i="11"/>
  <c r="F20" i="11"/>
  <c r="F23" i="11" s="1"/>
  <c r="E20" i="11"/>
  <c r="E23" i="11" s="1"/>
  <c r="E25" i="11" s="1"/>
  <c r="M19" i="11"/>
  <c r="L19" i="11"/>
  <c r="K19" i="11"/>
  <c r="J19" i="11"/>
  <c r="I19" i="11"/>
  <c r="H19" i="11"/>
  <c r="G19" i="11"/>
  <c r="F19" i="11"/>
  <c r="E19" i="11"/>
  <c r="M18" i="11"/>
  <c r="L18" i="11"/>
  <c r="K18" i="11"/>
  <c r="J18" i="11"/>
  <c r="I18" i="11"/>
  <c r="H18" i="11"/>
  <c r="G18" i="11"/>
  <c r="F18" i="11"/>
  <c r="E18" i="11"/>
  <c r="M17" i="11"/>
  <c r="L17" i="11"/>
  <c r="K17" i="11"/>
  <c r="J17" i="11"/>
  <c r="I17" i="11"/>
  <c r="H17" i="11"/>
  <c r="G17" i="11"/>
  <c r="F17" i="11"/>
  <c r="E17" i="11"/>
  <c r="M16" i="11"/>
  <c r="L16" i="11"/>
  <c r="K16" i="11"/>
  <c r="J16" i="11"/>
  <c r="I16" i="11"/>
  <c r="H16" i="11"/>
  <c r="G16" i="11"/>
  <c r="F16" i="11"/>
  <c r="E16" i="11"/>
  <c r="M15" i="11"/>
  <c r="L15" i="11"/>
  <c r="K15" i="11"/>
  <c r="J15" i="11"/>
  <c r="I15" i="11"/>
  <c r="H15" i="11"/>
  <c r="G15" i="11"/>
  <c r="F15" i="11"/>
  <c r="E15" i="11"/>
  <c r="M14" i="11"/>
  <c r="L14" i="11"/>
  <c r="K14" i="11"/>
  <c r="J14" i="11"/>
  <c r="I14" i="11"/>
  <c r="H14" i="11"/>
  <c r="G14" i="11"/>
  <c r="F14" i="11"/>
  <c r="E14" i="11"/>
  <c r="M13" i="11"/>
  <c r="L13" i="11"/>
  <c r="K13" i="11"/>
  <c r="J13" i="11"/>
  <c r="I13" i="11"/>
  <c r="H13" i="11"/>
  <c r="G13" i="11"/>
  <c r="F13" i="11"/>
  <c r="E13" i="11"/>
  <c r="M12" i="11"/>
  <c r="L12" i="11"/>
  <c r="K12" i="11"/>
  <c r="J12" i="11"/>
  <c r="I12" i="11"/>
  <c r="H12" i="11"/>
  <c r="G12" i="11"/>
  <c r="F12" i="11"/>
  <c r="E12" i="11"/>
  <c r="M11" i="11"/>
  <c r="L11" i="11"/>
  <c r="K11" i="11"/>
  <c r="J11" i="11"/>
  <c r="I11" i="11"/>
  <c r="H11" i="11"/>
  <c r="G11" i="11"/>
  <c r="F11" i="11"/>
  <c r="E11" i="11"/>
  <c r="M10" i="11"/>
  <c r="L10" i="11"/>
  <c r="K10" i="11"/>
  <c r="J10" i="11"/>
  <c r="I10" i="11"/>
  <c r="H10" i="11"/>
  <c r="G10" i="11"/>
  <c r="F10" i="11"/>
  <c r="E10" i="11"/>
  <c r="M9" i="11"/>
  <c r="L9" i="11"/>
  <c r="K9" i="11"/>
  <c r="J9" i="11"/>
  <c r="I9" i="11"/>
  <c r="H9" i="11"/>
  <c r="G9" i="11"/>
  <c r="F9" i="11"/>
  <c r="E9" i="11"/>
  <c r="M8" i="11"/>
  <c r="L8" i="11"/>
  <c r="K8" i="11"/>
  <c r="J8" i="11"/>
  <c r="I8" i="11"/>
  <c r="H8" i="11"/>
  <c r="G8" i="11"/>
  <c r="F8" i="11"/>
  <c r="E8" i="11"/>
  <c r="M7" i="11"/>
  <c r="L7" i="11"/>
  <c r="K7" i="11"/>
  <c r="J7" i="11"/>
  <c r="I7" i="11"/>
  <c r="H7" i="11"/>
  <c r="G7" i="11"/>
  <c r="F7" i="11"/>
  <c r="E7" i="11"/>
  <c r="L23" i="11" l="1"/>
  <c r="L25" i="11" s="1"/>
  <c r="J24" i="11"/>
  <c r="I25" i="11"/>
  <c r="K23" i="11"/>
  <c r="K24" i="11"/>
  <c r="G23" i="11"/>
  <c r="G25" i="11" s="1"/>
  <c r="H23" i="11"/>
  <c r="H25" i="11" s="1"/>
  <c r="F24" i="11"/>
  <c r="F25" i="11" s="1"/>
  <c r="G24" i="11"/>
  <c r="J25" i="11"/>
  <c r="K25" i="11" l="1"/>
  <c r="AL15" i="6"/>
  <c r="AQ14" i="5"/>
  <c r="AP15" i="6" l="1"/>
  <c r="AO15" i="6"/>
  <c r="U34" i="6" l="1"/>
  <c r="AO30" i="6" l="1"/>
  <c r="AO28" i="6"/>
  <c r="AO24" i="6"/>
  <c r="AO22" i="6"/>
  <c r="AO21" i="6"/>
  <c r="AO12" i="6"/>
  <c r="AO10" i="6"/>
  <c r="AO9" i="6"/>
  <c r="AO18" i="6"/>
  <c r="AO16" i="6"/>
  <c r="AL27" i="6"/>
  <c r="AO27" i="6" s="1"/>
  <c r="AL34" i="6" l="1"/>
  <c r="AO34" i="6" s="1"/>
  <c r="AL31" i="6"/>
  <c r="AM31" i="6"/>
  <c r="AN31" i="6"/>
  <c r="AL32" i="6"/>
  <c r="AO32" i="6" s="1"/>
  <c r="AM32" i="6"/>
  <c r="AN32" i="6"/>
  <c r="AL25" i="6"/>
  <c r="AO25" i="6" s="1"/>
  <c r="AL26" i="6"/>
  <c r="AO26" i="6" s="1"/>
  <c r="AL19" i="6"/>
  <c r="AO19" i="6" s="1"/>
  <c r="AL20" i="6"/>
  <c r="AO20" i="6" s="1"/>
  <c r="AL13" i="6"/>
  <c r="AO13" i="6" s="1"/>
  <c r="AL14" i="6"/>
  <c r="AO14" i="6" s="1"/>
  <c r="AR14" i="5" l="1"/>
  <c r="AP9" i="6"/>
  <c r="U31" i="6"/>
  <c r="AO31" i="6" s="1"/>
  <c r="AK34" i="6" l="1"/>
  <c r="AK14" i="6" l="1"/>
  <c r="AK13" i="6"/>
  <c r="AK20" i="6"/>
  <c r="AK19" i="6"/>
  <c r="AK26" i="6"/>
  <c r="AK25" i="6"/>
  <c r="AK32" i="6"/>
  <c r="AK31" i="6"/>
  <c r="T31" i="6" l="1"/>
  <c r="H29" i="6" l="1"/>
  <c r="S31" i="6"/>
  <c r="H28" i="6"/>
  <c r="AP28" i="6" s="1"/>
  <c r="H22" i="6"/>
  <c r="AP22" i="6" s="1"/>
  <c r="H10" i="6"/>
  <c r="AP10" i="6" s="1"/>
  <c r="H27" i="6"/>
  <c r="AP27" i="6" s="1"/>
  <c r="H21" i="6"/>
  <c r="AP21" i="6" s="1"/>
  <c r="S34" i="6"/>
  <c r="Q32" i="6"/>
  <c r="Q31" i="6"/>
  <c r="Q26" i="6"/>
  <c r="Q25" i="6"/>
  <c r="Q20" i="6"/>
  <c r="Q19" i="6"/>
  <c r="Q14" i="6"/>
  <c r="Q13" i="6"/>
  <c r="R32" i="6"/>
  <c r="R31" i="6"/>
  <c r="R26" i="6"/>
  <c r="R25" i="6"/>
  <c r="R20" i="6"/>
  <c r="R19" i="6"/>
  <c r="R14" i="6"/>
  <c r="R13" i="6"/>
  <c r="S19" i="7"/>
  <c r="T18" i="7"/>
  <c r="S18" i="7"/>
  <c r="S17" i="7"/>
  <c r="T16" i="7"/>
  <c r="S16" i="7"/>
  <c r="S15" i="7"/>
  <c r="S14" i="7"/>
  <c r="S13" i="7"/>
  <c r="T12" i="7"/>
  <c r="S12" i="7"/>
  <c r="S11" i="7"/>
  <c r="S10" i="7"/>
  <c r="S9" i="7"/>
  <c r="S8" i="7"/>
  <c r="Q33" i="6"/>
  <c r="Q34" i="6"/>
  <c r="R33" i="6"/>
  <c r="R34" i="6"/>
  <c r="AK33" i="6"/>
  <c r="AL33" i="6"/>
  <c r="AM33" i="6"/>
  <c r="AM34" i="6"/>
  <c r="L34" i="6"/>
  <c r="K34" i="6"/>
  <c r="J34" i="6"/>
  <c r="I34" i="6"/>
  <c r="H34" i="6"/>
  <c r="I33" i="6"/>
  <c r="J33" i="6"/>
  <c r="J35" i="6" s="1"/>
  <c r="K33" i="6"/>
  <c r="L33" i="6"/>
  <c r="L35" i="6" s="1"/>
  <c r="AJ34" i="6"/>
  <c r="AI34" i="6"/>
  <c r="AH34" i="6"/>
  <c r="AG34" i="6"/>
  <c r="AF34" i="6"/>
  <c r="AE34" i="6"/>
  <c r="AD34" i="6"/>
  <c r="AC34" i="6"/>
  <c r="AB34" i="6"/>
  <c r="AA34" i="6"/>
  <c r="Z34" i="6"/>
  <c r="Y34" i="6"/>
  <c r="X34" i="6"/>
  <c r="W34" i="6"/>
  <c r="V34" i="6"/>
  <c r="T34" i="6"/>
  <c r="P34" i="6"/>
  <c r="O34" i="6"/>
  <c r="N34" i="6"/>
  <c r="M34" i="6"/>
  <c r="AE32" i="6"/>
  <c r="AE31" i="6"/>
  <c r="AE26" i="6"/>
  <c r="AE25" i="6"/>
  <c r="AE19" i="6"/>
  <c r="AE16" i="6"/>
  <c r="AE20" i="6" s="1"/>
  <c r="AE14" i="6"/>
  <c r="AE13" i="6"/>
  <c r="Y32" i="6"/>
  <c r="Y31" i="6"/>
  <c r="Y26" i="6"/>
  <c r="Y25" i="6"/>
  <c r="Y19" i="6"/>
  <c r="Y16" i="6"/>
  <c r="H16" i="6" s="1"/>
  <c r="AP16" i="6" s="1"/>
  <c r="Y14" i="6"/>
  <c r="Y13" i="6"/>
  <c r="M32" i="6"/>
  <c r="M31" i="6"/>
  <c r="M26" i="6"/>
  <c r="M25" i="6"/>
  <c r="M20" i="6"/>
  <c r="M19" i="6"/>
  <c r="M14" i="6"/>
  <c r="M13" i="6"/>
  <c r="P32" i="6"/>
  <c r="O32" i="6"/>
  <c r="N32" i="6"/>
  <c r="P31" i="6"/>
  <c r="O31" i="6"/>
  <c r="N31" i="6"/>
  <c r="P26" i="6"/>
  <c r="O26" i="6"/>
  <c r="N26" i="6"/>
  <c r="P25" i="6"/>
  <c r="O25" i="6"/>
  <c r="N25" i="6"/>
  <c r="P20" i="6"/>
  <c r="O20" i="6"/>
  <c r="N20" i="6"/>
  <c r="P19" i="6"/>
  <c r="O19" i="6"/>
  <c r="N19" i="6"/>
  <c r="P14" i="6"/>
  <c r="O14" i="6"/>
  <c r="N14" i="6"/>
  <c r="P13" i="6"/>
  <c r="O13" i="6"/>
  <c r="N13" i="6"/>
  <c r="L32" i="6"/>
  <c r="L31" i="6"/>
  <c r="L26" i="6"/>
  <c r="L25" i="6"/>
  <c r="AP25" i="6" s="1"/>
  <c r="L20" i="6"/>
  <c r="L19" i="6"/>
  <c r="L14" i="6"/>
  <c r="AP14" i="6" s="1"/>
  <c r="L13" i="6"/>
  <c r="H31" i="6"/>
  <c r="H26" i="6"/>
  <c r="H25" i="6"/>
  <c r="H19" i="6"/>
  <c r="H13" i="6"/>
  <c r="H14" i="6"/>
  <c r="E9" i="6"/>
  <c r="M33" i="6"/>
  <c r="N33" i="6"/>
  <c r="O33" i="6"/>
  <c r="O35" i="6" s="1"/>
  <c r="P33" i="6"/>
  <c r="P35" i="6" s="1"/>
  <c r="S33" i="6"/>
  <c r="S35" i="6" s="1"/>
  <c r="T33" i="6"/>
  <c r="U33" i="6"/>
  <c r="U35" i="6" s="1"/>
  <c r="V33" i="6"/>
  <c r="V35" i="6" s="1"/>
  <c r="W33" i="6"/>
  <c r="W35" i="6" s="1"/>
  <c r="X33" i="6"/>
  <c r="Z33" i="6"/>
  <c r="Z35" i="6" s="1"/>
  <c r="AA33" i="6"/>
  <c r="AA35" i="6" s="1"/>
  <c r="AB33" i="6"/>
  <c r="AC33" i="6"/>
  <c r="AD33" i="6"/>
  <c r="AD35" i="6" s="1"/>
  <c r="AF33" i="6"/>
  <c r="AF35" i="6" s="1"/>
  <c r="AG33" i="6"/>
  <c r="AG35" i="6" s="1"/>
  <c r="AH33" i="6"/>
  <c r="AI33" i="6"/>
  <c r="AI35" i="6" s="1"/>
  <c r="AJ33" i="6"/>
  <c r="AJ35" i="6" s="1"/>
  <c r="AN33" i="6"/>
  <c r="AN34" i="6"/>
  <c r="K32" i="6"/>
  <c r="K31" i="6"/>
  <c r="K26" i="6"/>
  <c r="K25" i="6"/>
  <c r="K20" i="6"/>
  <c r="K19" i="6"/>
  <c r="I14" i="6"/>
  <c r="I13" i="6"/>
  <c r="T20" i="7"/>
  <c r="U20" i="7"/>
  <c r="AP26" i="6" l="1"/>
  <c r="AP31" i="6"/>
  <c r="AP13" i="6"/>
  <c r="AH35" i="6"/>
  <c r="AC35" i="6"/>
  <c r="N35" i="6"/>
  <c r="I35" i="6"/>
  <c r="AO33" i="6"/>
  <c r="AP19" i="6"/>
  <c r="AL35" i="6"/>
  <c r="AO35" i="6" s="1"/>
  <c r="R35" i="6"/>
  <c r="AK35" i="6"/>
  <c r="AB35" i="6"/>
  <c r="M35" i="6"/>
  <c r="H32" i="6"/>
  <c r="AP32" i="6" s="1"/>
  <c r="AM35" i="6"/>
  <c r="Q35" i="6"/>
  <c r="X35" i="6"/>
  <c r="T35" i="6"/>
  <c r="K35" i="6"/>
  <c r="H33" i="6"/>
  <c r="AP33" i="6" s="1"/>
  <c r="H20" i="6"/>
  <c r="AP20" i="6" s="1"/>
  <c r="AN35" i="6"/>
  <c r="Y33" i="6"/>
  <c r="Y35" i="6" s="1"/>
  <c r="Y20" i="6"/>
  <c r="AE33" i="6"/>
  <c r="AE35" i="6" s="1"/>
  <c r="H3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MYRIAM.LEON</author>
  </authors>
  <commentList>
    <comment ref="C8" authorId="0" shapeId="0" xr:uid="{00000000-0006-0000-0200-000001000000}">
      <text>
        <r>
          <rPr>
            <b/>
            <sz val="9"/>
            <color indexed="81"/>
            <rFont val="Tahoma"/>
            <family val="2"/>
          </rPr>
          <t>MYRIAM.LEON:</t>
        </r>
        <r>
          <rPr>
            <sz val="9"/>
            <color indexed="81"/>
            <rFont val="Tahoma"/>
            <family val="2"/>
          </rPr>
          <t xml:space="preserve">
Carmenza Giraldo
Jhon Real
</t>
        </r>
      </text>
    </comment>
    <comment ref="C10" authorId="0" shapeId="0" xr:uid="{00000000-0006-0000-0200-000003000000}">
      <text>
        <r>
          <rPr>
            <b/>
            <sz val="9"/>
            <color indexed="81"/>
            <rFont val="Tahoma"/>
            <family val="2"/>
          </rPr>
          <t>MYRIAM.LEON:</t>
        </r>
        <r>
          <rPr>
            <sz val="9"/>
            <color indexed="81"/>
            <rFont val="Tahoma"/>
            <family val="2"/>
          </rPr>
          <t xml:space="preserve">
Gabriel Cardenas
Jhon Real
Gabriel Cardenas
Juan Carlos tribin
Ingrid Sanchez
</t>
        </r>
      </text>
    </comment>
    <comment ref="C12" authorId="0" shapeId="0" xr:uid="{00000000-0006-0000-0200-000004000000}">
      <text>
        <r>
          <rPr>
            <b/>
            <sz val="9"/>
            <color indexed="81"/>
            <rFont val="Tahoma"/>
            <family val="2"/>
          </rPr>
          <t>MYRIAM.LEON:</t>
        </r>
        <r>
          <rPr>
            <sz val="9"/>
            <color indexed="81"/>
            <rFont val="Tahoma"/>
            <family val="2"/>
          </rPr>
          <t xml:space="preserve">
Wilgen Correa
Francisco Diaz</t>
        </r>
      </text>
    </comment>
    <comment ref="C14" authorId="0" shapeId="0" xr:uid="{00000000-0006-0000-0200-000005000000}">
      <text>
        <r>
          <rPr>
            <b/>
            <sz val="9"/>
            <color indexed="81"/>
            <rFont val="Tahoma"/>
            <family val="2"/>
          </rPr>
          <t>MYRIAM.LEON:</t>
        </r>
        <r>
          <rPr>
            <sz val="9"/>
            <color indexed="81"/>
            <rFont val="Tahoma"/>
            <family val="2"/>
          </rPr>
          <t xml:space="preserve">
Wilgen Correa
Carmenza Giraldo
Jhon Real
Gabriel Cardenas
Mauricio Montenegro
</t>
        </r>
      </text>
    </comment>
    <comment ref="C16" authorId="0" shapeId="0" xr:uid="{00000000-0006-0000-0200-000006000000}">
      <text>
        <r>
          <rPr>
            <b/>
            <sz val="9"/>
            <color indexed="81"/>
            <rFont val="Tahoma"/>
            <family val="2"/>
          </rPr>
          <t>MYRIAM.LEON:</t>
        </r>
        <r>
          <rPr>
            <sz val="9"/>
            <color indexed="81"/>
            <rFont val="Tahoma"/>
            <family val="2"/>
          </rPr>
          <t xml:space="preserve">
Juan Carlos Tribin</t>
        </r>
      </text>
    </comment>
    <comment ref="C18" authorId="0" shapeId="0" xr:uid="{00000000-0006-0000-0200-000007000000}">
      <text>
        <r>
          <rPr>
            <b/>
            <sz val="9"/>
            <color indexed="81"/>
            <rFont val="Tahoma"/>
            <family val="2"/>
          </rPr>
          <t>MYRIAM.LEON:</t>
        </r>
        <r>
          <rPr>
            <sz val="9"/>
            <color indexed="81"/>
            <rFont val="Tahoma"/>
            <family val="2"/>
          </rPr>
          <t xml:space="preserve">
Mauricio Montenegro
</t>
        </r>
      </text>
    </comment>
  </commentList>
</comments>
</file>

<file path=xl/sharedStrings.xml><?xml version="1.0" encoding="utf-8"?>
<sst xmlns="http://schemas.openxmlformats.org/spreadsheetml/2006/main" count="406" uniqueCount="208">
  <si>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</si>
  <si>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</si>
  <si>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</si>
  <si>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</si>
  <si>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</si>
  <si>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</si>
  <si>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</si>
  <si>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</si>
  <si>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</si>
  <si>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</si>
  <si>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</si>
  <si>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</si>
  <si>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</si>
  <si>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</si>
  <si>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</si>
  <si>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</si>
  <si>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</si>
  <si>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</si>
  <si>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</si>
  <si>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</si>
  <si>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</si>
  <si>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</si>
  <si>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</si>
  <si>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</si>
  <si>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</si>
  <si>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</si>
  <si>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</si>
  <si>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</si>
  <si>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</si>
  <si>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</si>
  <si>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</si>
  <si>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</si>
  <si>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</si>
  <si>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</si>
  <si>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</si>
  <si>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</si>
  <si>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</si>
  <si>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</si>
  <si>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</si>
  <si>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</si>
  <si>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</si>
  <si>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</si>
  <si>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</si>
  <si>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</si>
  <si>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</si>
  <si>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</si>
  <si>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</si>
  <si>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</si>
  <si>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</si>
  <si>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</si>
  <si>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</si>
  <si>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</si>
  <si>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</si>
  <si>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</si>
  <si>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</si>
  <si>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</si>
  <si>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</si>
  <si>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</si>
  <si>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</si>
  <si>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</si>
  <si>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</si>
  <si>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</si>
  <si>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</si>
  <si>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</si>
  <si>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</si>
  <si>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</si>
  <si>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</si>
  <si>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</si>
  <si>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</si>
  <si>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</si>
  <si>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</si>
  <si>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</si>
  <si>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</si>
  <si>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</si>
  <si>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</si>
  <si>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</si>
  <si>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</si>
  <si>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</si>
  <si>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</si>
  <si>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</si>
  <si>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</si>
  <si>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</si>
  <si>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</si>
  <si>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</si>
  <si>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</si>
  <si>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</si>
  <si>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</si>
  <si>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</si>
  <si>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</si>
  <si>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</si>
  <si>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</si>
  <si>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</si>
  <si>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</si>
  <si>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</si>
  <si>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</si>
  <si>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</si>
  <si>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</si>
  <si>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</si>
  <si>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</si>
  <si>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</si>
  <si>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</si>
  <si>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</si>
  <si>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</si>
  <si>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</si>
  <si>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</si>
  <si>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</si>
  <si>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</si>
  <si>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</si>
  <si>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</si>
  <si>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</si>
  <si>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</si>
  <si>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</si>
  <si>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</si>
  <si>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</si>
  <si>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</si>
  <si>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</si>
  <si>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</si>
  <si>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</si>
  <si>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</si>
  <si>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</si>
  <si>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</si>
  <si>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</si>
  <si>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</si>
  <si>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</si>
  <si>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</si>
  <si>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</si>
  <si>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</si>
  <si>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</si>
  <si>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</si>
  <si>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</si>
  <si>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</si>
  <si>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</si>
  <si>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 xml:space="preserve">Suma </t>
  </si>
  <si>
    <t>X</t>
  </si>
  <si>
    <t>7 - Gobierno legítimo, fortalecimiento local y eficiencia</t>
  </si>
  <si>
    <t>42 - Transparencia, Gestión Pública y Servicio a la Ciudadanía</t>
  </si>
  <si>
    <t>GESTIÓN EFICIENTE CON EL USO Y APROPIACIÓN DE LAS TIC EN LA SDA</t>
  </si>
  <si>
    <t>Llevar a un 100% la implementación de las leyes 1712 de 2014 y 1474 de 2011</t>
  </si>
  <si>
    <t>% de avance en la implementación de las Leyes 1712 de 2014 y 1474 de 2011</t>
  </si>
  <si>
    <t>Porcentaje</t>
  </si>
  <si>
    <t>Suma</t>
  </si>
  <si>
    <t>INTEGRACIÓN ENTRE LOS SISTEMAS DE INFORMACIÓN</t>
  </si>
  <si>
    <t>INCREMENTAR  30%  LA INTEGRACIÓN DE LOS SISTEMAS DE INFORMACIÓN</t>
  </si>
  <si>
    <t>IMPLEMENTACIÓN DE ESTÁNDARES DE TI</t>
  </si>
  <si>
    <t>INCREMENTAR  50% EN LA APLICACIÓN ESTÁNDARES Y BUENAS PRÁCTICAS PARA EL MANEJO DE INFORMACIÓN PRIORIZADOS</t>
  </si>
  <si>
    <t>INCREMENTAL</t>
  </si>
  <si>
    <t xml:space="preserve">DISPONER AL 100% LOS MECANISMOS DE TECNOLOGÍAS DE INFORMACIÓN REQUERIDOS POR LA SDA  PARA UNA ADECUADA IMPLEMENTACIÓN DE LAS LEYES 1474 DE 2011 Y 1712 DE 2014.
</t>
  </si>
  <si>
    <t>FORTALECIMIENTO DE  LA   INFRAESTRUCTURA DE TI</t>
  </si>
  <si>
    <t>RENOVAR 30% DE LA  INFRAESTRUCTURA TECNOLÓGICA Y DE COMUNICACIONES  PRIORIZADA</t>
  </si>
  <si>
    <t>N/A</t>
  </si>
  <si>
    <t>INCREMENTAR EL 30% DE LA INTEGRACIÓN DE LOS SISTEMAS DE INFORMACIÓN</t>
  </si>
  <si>
    <t>Desarrollar la Sistematización  de procedimientos y mecanismos de integración de Sistemas de Información priorizados</t>
  </si>
  <si>
    <t>RENOVAR EL 30%  INFRAESTRUCTURA TECNOLÓGICA Y DE COMUNICACIONES  PRIORIZADA</t>
  </si>
  <si>
    <t>1030 - GESTIÓN EFICIENTE CON EL USO Y APROPIACIÓN DE LAS TIC EN LA SDA</t>
  </si>
  <si>
    <t>Entidad</t>
  </si>
  <si>
    <t xml:space="preserve">DISTRITO CAPITAL </t>
  </si>
  <si>
    <t>TODOS LOS GRUPOS</t>
  </si>
  <si>
    <t>NO IDENTIFICA GRU´POS ETNICOS</t>
  </si>
  <si>
    <r>
      <t>6, DESCRIPCIÓN DE LOS AVANCES Y LOGROS ALCANZADOS 1er</t>
    </r>
    <r>
      <rPr>
        <b/>
        <sz val="12"/>
        <rFont val="Arial"/>
        <family val="2"/>
      </rPr>
      <t xml:space="preserve"> trimestre</t>
    </r>
  </si>
  <si>
    <t>5, PONDERACIÓN HORIZONTAL AÑO: 2018</t>
  </si>
  <si>
    <t>Adoptar, Implementar y Mantener el Modelo de Seguridad y Privacidad de la Información - MSPI</t>
  </si>
  <si>
    <t>Actualizar la infraestructura tecnológica dentro de la Gestión y Gobernanza de los recursos y servicios de TI</t>
  </si>
  <si>
    <t>DISPONER AL 100% LOS MECANISMOS DE TECNOLOGÍAS DE INFORMACIÓN REQUERIDOS POR LA SDA  PARA UNA ADECUADA IMPLEMENTACIÓN DE LAS LEYES 1474 DE 2011 Y 1712 DE 2014.</t>
  </si>
  <si>
    <t>Gestionar y publicar datos en formato abierto en las plataformas Distrital y Nacional,   en cumplimiento de la ley 1712 de 2014</t>
  </si>
  <si>
    <t xml:space="preserve"> Adoptar e Implementar el Plan Estratégico de Tecnologias de Información (PETI) para la SDA de acuerdo al Marco de Referencia de Arquitectura Empresarial - AE</t>
  </si>
  <si>
    <t>Fortalecer y actualizar los sistemas de información  en el desarrollo de nuevas funcionalidades y escalamiento de sus productos</t>
  </si>
  <si>
    <t>11, DESCRIPCIÓN DE LOS AVANCES Y LOGROS ALCANZADOS 1er trimestre</t>
  </si>
  <si>
    <t>Involucrar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</si>
  <si>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</si>
  <si>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  Contar con procedimientos automatizados que permiten la racionalización del trámite o servicios de manera electrónica.
-   Contribuir a la política de cero papel, ahorro de tiempo en la gestión de los documentos. 
-    Fortalecer registro de información en tiempo real, con evidencia multimedia de las actividades realizadas durante los procesos de control ambiental mediante las visitas técnicas.
-    Instrumentos de acceso para la rendición de cuentas del sector ambiente
-   Consolidación de información temática ambiental al servicio de la ciudadanía y demás usuarios interesados
-   Disponer de elementos de consulta relacionados con los temas de: 
     •  Estructura Ecológica Principal Decreto 190 de 2004
     •  Reporte de Jurisdicción y generación del reporte de Determinantes ambientales. 
</t>
  </si>
  <si>
    <t>http://www.secretariadeambiente.gov.co/forest/
http://www.secretariadeambiente.gov.co/ventanillavirtual/
http://69.175.75.147/ontracksdaProd/index.aspx
http://www.secretariadeambiente.gov.co/sipse/faces/faces/autenticacion.xhtml
http://www.ambientebogota.gov.co/web/transparencia/preguntas-y-tematicas-rendicion-de-cuentas-sector-ambiente
En el Anexo_Ob2 Se deja evidencia en el Procedimiento denominado 126pa03-pr06-f-2018.doc
En el Anexo_Ob4 Imagen con los Web Services Denominados Determinantes_Amb.png,Determinantes_Amb_ZRFPTVDH.pdf, Determinantes_Ambientales_AOPPFA.pdf y Determinantes_Ambientales_ZRPBOB.pdf
http://www.secretariadeambiente.gov.co/visorgeo/#submenu-capas (Temática de Determinantes Ambientales)
(Anexos 2.1 Disponible en la carpeta - ACTIVIDADES DE METADATOS SDA)
SISTEMA STORM _ Se realizaron modificaciones en los formularios (186) Generación de residuos especiales, (187) Tratamiento  se adicionó una columna para el informe (191) Biiciusuarios.
http://www.secretariadeambiente.gov.co/stormUser/
http://www.secretariadeambiente.gov.co/stormReport/
VISOR GEOGRAFICO AMBIENTAL - - 
http://www.secretariadeambiente.gov.co/mapcache/demo/tms
http://www.secretariadeambiente.gov.co/ms4w/mapserv.exe?map=D://SERVICIOS_GEOGRAFICOS_MAPSERVER//jurisdiccion.map&amp;Service=WFS&amp;Request=GetCapabilities
http://visorgeo.ambientebogota.gov.co/map/?map=/srv/mapfiles/eep_dec190.map&amp;Service=WFS&amp;Request=GetCapabilities</t>
  </si>
  <si>
    <t xml:space="preserve">Optimizar la gestión interna de la Entidad a través de la implementación del proceso de Arquitectura Empresarial en la SDA bajo los criterios de Gobierno en Línea.
Instaurar la Gobernanza de TI como eje central en la administración de la infraestructura tecnológica. 
Implementar el mapa de ruta de los proyectos de TI alineados con la estrategia corporativa a través de la ejecución del PETI (Plan Estratégico de Tecnologías de Información)
</t>
  </si>
  <si>
    <t xml:space="preserve">PETI:
http://www.ambientebogota.gov.co/c/document_library/get_file?uuid=baf40085-e642-4c03-ac6b-706f49d6f09d&amp;groupId=5716678
ESTUDIOS PREVIOS SIEM V1.0 -2018
Lista de asistencia planeación proyecto 1030
Cronograma de Actividades MSPI  -Febrero 2018
Revisión de Procesos y Cronograma DPSIA
Revisión del estado actual del proyecto Airwatch y Tenable
Anexo Tecnico  RFP SIEM- Version Final
</t>
  </si>
  <si>
    <t>Hacer participé a la ciudadanía en los espacios de rendición de cuentas
Información pública actualizada para consulta y beneficio de los ciudadanos.</t>
  </si>
  <si>
    <t xml:space="preserve">http://www.ambientebogota.gov.co/web/transparencia/preguntas-y-tematicas-rendicion-de-cuentas-sector-ambiente                                                                                                                                                                                                                                                                                                           
http://www.ambientebogota.gov.co/es/transparencia-y-acceso-a-informacion-publica
</t>
  </si>
  <si>
    <t xml:space="preserve">Dar continuidad en la operación de las redes inalámbricas y de comunicaciones, los cuales sirven de apoyo para el cumplimiento de los objetivos misionales
•	Posibilidad de dar conectividad desde cualquier punto dentro de la entidad, permitiendo el acceso a la información y servicios, desde dispositivos inalámbricos.
•	Monitorear los servicios de TI que se encuentran en operación dentro de la entidad (Servidores, Espacio en Discos, puertos) 
</t>
  </si>
  <si>
    <t>Estudios Previos en borrador</t>
  </si>
  <si>
    <t>SEGUIMIENTO</t>
  </si>
  <si>
    <t>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 
Se identificaron los datos abiertos para ser publicados en el año 2018 en las plataforma distrital y nacional los cuales se enuncian a continuación: 
• Vallas 
• Estaciones de calidad del aire 
• PM10 
• Ozono 
• Disposición de residuos 
• Estaciones de calidad del agua 
• Humedales 
• Areas protegidas POT 
• Parques Urbanos</t>
  </si>
  <si>
    <r>
      <t>Se realizaron los ajustes a los procedimientos mediante las automatizaciones de sus actividades en el sistema de información misional FOREST:
-</t>
    </r>
    <r>
      <rPr>
        <b/>
        <sz val="10"/>
        <color theme="1"/>
        <rFont val="Calibri"/>
        <family val="2"/>
        <scheme val="minor"/>
      </rPr>
      <t xml:space="preserve"> MECANISMOS DE INTEGRACIÓN:</t>
    </r>
    <r>
      <rPr>
        <sz val="10"/>
        <color theme="1"/>
        <rFont val="Calibri"/>
        <family val="2"/>
        <scheme val="minor"/>
      </rPr>
      <t xml:space="preserve">
• Catastro, Integración de terceros para ofertar el campo localidad dentro de los datos básicos del barrio.
• Puesta en producción del mecanismo de intercambio de información que integra las quejas Radicadas en el Sistema FOREST con el sistema SDQS Distrital. 
• Desarrollo e implementación de un nuevo formulario para la Subdirección de Ecosistemas y Ruralidad: - Registro de fauna en áreas de interés de la estructura ecológica principal del D.C. 
• Se integró el procedimiento de Ocupación de Cauce y Clasificación de impacto ambiental para trámite de licencia de construcción a la cadena de trámites de la Ventanilla Única de la Construcción.
- </t>
    </r>
    <r>
      <rPr>
        <b/>
        <sz val="10"/>
        <color theme="1"/>
        <rFont val="Calibri"/>
        <family val="2"/>
        <scheme val="minor"/>
      </rPr>
      <t>MODIFICACION A PROCEDIMIENTOS</t>
    </r>
    <r>
      <rPr>
        <sz val="10"/>
        <color theme="1"/>
        <rFont val="Calibri"/>
        <family val="2"/>
        <scheme val="minor"/>
      </rPr>
      <t xml:space="preserve">: 
• Control de Fuentes Fijas: Racionalización y optimización de actividades dentro del trámite, para la reducción de tiempos de respuesta.
• ONGs: Se incorporó la actividad de responder oficialmente al ciudadano de un acto administrativo
• Desarrollo de estrategias de educación ambiental: Racionalización de actividades dentro del trámite, para la reducción de tiempos de respuesta.
• Registro acopiador de llantas: Racionalización de actividades dentro del trámite, para la reducción de tiempos de respuesta, así como el mejoramiento de los reportes vinculados a este procedimiento.
</t>
    </r>
    <r>
      <rPr>
        <b/>
        <sz val="10"/>
        <color theme="1"/>
        <rFont val="Calibri"/>
        <family val="2"/>
        <scheme val="minor"/>
      </rPr>
      <t xml:space="preserve">- GESTIÓN DE EXPEDIENTE Y ADMINISTRACIÓN DE ARCHIVOS
</t>
    </r>
    <r>
      <rPr>
        <sz val="10"/>
        <color theme="1"/>
        <rFont val="Calibri"/>
        <family val="2"/>
        <scheme val="minor"/>
      </rPr>
      <t>• Se actualizó el componente tecnológico de la ventanilla de radicación, para la generación electrónica de la unidad documental para evaluar la necesidad de crear un expediente ambiental.  
• Se realizó la etapa de levantamiento de necesidades para el control de cambio de los procesos prediseñados de los módulos de Gestión de expedientes, tablas de retención documental, para las iteraciones de diseño y desarrollo de las automatizaciones de procedimientos.
*</t>
    </r>
    <r>
      <rPr>
        <b/>
        <sz val="10"/>
        <color theme="1"/>
        <rFont val="Calibri"/>
        <family val="2"/>
        <scheme val="minor"/>
      </rPr>
      <t xml:space="preserve">ON TRACK </t>
    </r>
    <r>
      <rPr>
        <sz val="10"/>
        <color theme="1"/>
        <rFont val="Calibri"/>
        <family val="2"/>
        <scheme val="minor"/>
      </rPr>
      <t xml:space="preserve">
Ajustes a formularios de recaudo:
• Acta de Visita de seguimiento a Permisos de Disposición Final de Escombros
•  Evaluación Control y Seguimiento al manejo ambiental
• Acta de visita de control
• Acta de visita e inventario a empresas forestales
• Acta de visita de SER - Registro de fauna en áreas de interés de la estructura ecológica principal del D.C.
*</t>
    </r>
    <r>
      <rPr>
        <b/>
        <sz val="10"/>
        <color theme="1"/>
        <rFont val="Calibri"/>
        <family val="2"/>
        <scheme val="minor"/>
      </rPr>
      <t>SIPSE</t>
    </r>
    <r>
      <rPr>
        <sz val="10"/>
        <color theme="1"/>
        <rFont val="Calibri"/>
        <family val="2"/>
        <scheme val="minor"/>
      </rPr>
      <t>: Modificación de la bandeja de tareas de los procesos que tiene a cargo un usuario, para realizar la reasignación de los procesos (masivamente) a otro usuario 
*</t>
    </r>
    <r>
      <rPr>
        <b/>
        <sz val="10"/>
        <color theme="1"/>
        <rFont val="Calibri"/>
        <family val="2"/>
        <scheme val="minor"/>
      </rPr>
      <t xml:space="preserve">PORTAL WEB </t>
    </r>
    <r>
      <rPr>
        <sz val="10"/>
        <color theme="1"/>
        <rFont val="Calibri"/>
        <family val="2"/>
        <scheme val="minor"/>
      </rPr>
      <t xml:space="preserve">
• Publicación de aspectos relacionados con ley 1712 de transparencia y acceso a la información 
• Desarrollo de formulario para la participación de la ciudadanía previo a la rendición de cuentas 
* </t>
    </r>
    <r>
      <rPr>
        <b/>
        <sz val="10"/>
        <color theme="1"/>
        <rFont val="Calibri"/>
        <family val="2"/>
        <scheme val="minor"/>
      </rPr>
      <t>VISOR GEOGRAFICO AMBIENTAL</t>
    </r>
    <r>
      <rPr>
        <sz val="10"/>
        <color theme="1"/>
        <rFont val="Calibri"/>
        <family val="2"/>
        <scheme val="minor"/>
      </rPr>
      <t xml:space="preserve"> 
• Generación del reporte de Determinantes Ambientales: Nueva generación de reporte de Inclusión Predial en Determinantes Ambientales y/o Estructura Ecológica Principal. 
• Módulo de Emergencias Ambientales: Construcción del módulo de Emergencias Ambientales, con despliegue tipo de emergencia, fecha y hora de la incidencia y atención de la emergencia ambiental.
• Reporte de las descargas de datos abiertos, organizada por capas, formatos geográficos, entidades o empresas, y propósito de las descargas
</t>
    </r>
  </si>
  <si>
    <t>Se identificaron los datos abiertos para ser publicados en el año 2018 en la plataforma distrital y nacional los cuales se enuncian a continuación:
•        Vallas
•        Estaciones de calidad del aire
•        PM10
•        Ozono
•        Disposición de residuos
•        Estaciones de calidad del agua
•        Humedales
•        Áreas protegidas POT
•        Parques Urbanos
Se desarrolló el formulario WEB para consultar con grupos de interés sobre los temas a tratar durante el espacio principal de rendición de cuentas.
Se publicó toda la información solicitada por las dependencias: relacionada con la ley 1712 de transparencia y acceso a la información.</t>
  </si>
  <si>
    <t>PRESTAR LOS SERVICIOS DE SOPORTE TÉCNICO, MANTENIMIENTO, ACTUALIZACIÓN Y RENOVACIÓN TECNOLÓGICA DE LA RED INALÁMBRICA DE LA SEDE CENTRAL DE LA SDA”.
 A través de este proceso la entidad garantizará servicio de conectividad adecuado a la demanda de requerimientos por parte de usuarios internos y externos, es imperioso promover la implementación de soluciones informáticas que soporten y fortalezcan los sistemas de información misional y de apoyo en el desarrollo de nuevas funcionalidades y versiones sobre los servicios que se prestan a través del portal web
• “REALIZAR LA RENOVACIÓN Y ACTUALIZACIÓN AL LICENCIAMIENTO DE LA PLATAFORMA DE MONITOREO NAGIOS ENTERPRISE XI CON LA QUE CUENTA EN LA ACTUALIDAD LA ENTIDAD”.
Mediante la renovación y actualización de la Licencia de Nagios Enterprise XI, se mejora el seguimiento, monitoreo y control de los servicios de TI que se encuentran en operación dentro de la Entidad (Ej: Servidores, Espacio en Discos, puertos, reportes)
• “REALIZAR LA ADQUISICIÓN DE UNA SOLUCIÓN KVM PARA ADMINISTRACIÓN EN SITIO DE LOS SERVIDORES DE LA ENTIDAD EN LA SEDE PRINCIPAL”.
Actividad realizada para optimizar, centralizar y gestionar la administración de los servidores que se encuentran alojados en el DATACENTER de la sede principal de la Secretaría Distrital de Ambiente</t>
  </si>
  <si>
    <t>1030 - “GESTIÓN EFICIENTE CON EL USO Y APROPIACIÓN DE LAS TIC EN LA SDA"</t>
  </si>
  <si>
    <t>185 - Fortalecimiento a la gestión pública efectiva y eficiente</t>
  </si>
  <si>
    <t>N/D</t>
  </si>
  <si>
    <t>11, DESCRIPCIÓN DE LOS AVANCES Y LOGROS ALCANZADOS 2o trimestre</t>
  </si>
  <si>
    <r>
      <t>6, DESCRIPCIÓN DE LOS AVANCES Y LOGROS ALCANZADOS 2o</t>
    </r>
    <r>
      <rPr>
        <b/>
        <sz val="12"/>
        <rFont val="Arial"/>
        <family val="2"/>
      </rPr>
      <t xml:space="preserve"> trimestre</t>
    </r>
  </si>
  <si>
    <t>7, OBSERVACIONES AVANCE TRIMESTRE 2o DE 2018</t>
  </si>
  <si>
    <t xml:space="preserve">•  Aprobación del Plan Estratégico de Tecnologías de Información-PETI (2017-2020) mediante comité Ordinario de TICS del 18 de enero de 2018.
• Se aprobó por Comité TICS los siguientes proyectos para la vigencia 2018, los cuales se encuentran en fase precontractual: 
    • Diseño e implementación de Inteligencia de Negocios, 
    • Diseño e implementación de Datos Maestros, 
    • Diseño e implementación del modelo de interoperabilidad, 
    • Implementación de controles de cambios a requerimientos de usuario sobre el aplicativo Ontrack
    • Fortalecer la infraestructura tecnológica actual 
• Se estructuró y actualizó la WBS (estructura de desglose del trabajo) del Modelo de Seguridad y Privacidad de Información - MSPI 2018.
• Se actualizó la Matriz de Riesgos del SubSistema de Gestión y Seguridad de Información - SGSI
• Se desarrolló el Plan de Sensibilización y Entrenamiento del del SubSistema de Gestión y Seguridad de Información - SGSI - SGSI 2018.
• Se realizaron las acciones necesarias dentro del proceso pre-contractual implementación de las nuevas Herramienta de Seguridad de la Información 2018 para la adquisición de la herramienta Security Interface Enterprise Management - SIEM, la cual gestiona (recoger, analizar y priorizar) eventos y Logs de seguridad en las plataformas y aplicaciones ambientales de la SDA.
</t>
  </si>
  <si>
    <t>-&gt;http://datosabiertos.bogota.gov.co/organization/sda
-&gt;https://www.datos.gov.co/browse?Informaci%C3%B3n-de-la-Entidad_Nombre-de-la-Entidad=Secretar%C3%ADa+Distrital+de+Ambiente&amp;q=ambiente&amp;sortBy=relevance
  -&gt;http://ambientebogota.gov.co/web/transparencia/estructura-organica-y-talento-humano
 -&gt;
 http://ambientebogota.gov.co/web/transparencia/plan-anticorrupcion-y-de-atencion-al-ciudadano
-&gt;
http://www.ambientebogota.gov.co/web/transparencia/informe-de-pqrs
-&gt;
http://190.27.245.106:8080/isolucionsda/PaginaLogin.aspx</t>
  </si>
  <si>
    <t xml:space="preserve">http://www.secretariadeambiente.gov.co/forest http://www.secretariadeambiente.gov.co/forestDesarrollo/ http://190.27.245.106/sipse/faces/faces/autenticacion.xhtml http://172.22.1.61:8080/sipsespci/faces/faces/autenticacion.xhtml 
PORTAL WEB - https://www.datos.gov.co/browse?Informaci%C3%B3n-de-la-Entidad_Nombre-de-la-Entidad=Secretar%C3%ADa+Distrital+de+Ambiente&amp;q=secretaria+de+ambiente&amp;sortBy=relevance - http://www.ambientebogota.gov.co/web/sipaa/sipaa -&gt;soporte-&gt;http://ambientebogota.gov.co/en/produccion-sostenible 
STORM http://www.secretariadeambiente.gov.co/stormUser3.7/ http://www.secretariadeambiente.gov.co/stormWeb/ Ver Anexo 3 
VISORGEO - http://www.secretariadeambiente.gov.co/visorgeo/ http://www.secretariadeambiente.gov.co/visorgeo/#submenu-capas https://mail.google.com/mail/u/0/#search/samuel/164047fc776b3fc4 https://mail.google.com/mail/u/0/#search/feria/163ff7e4f94a2332 
(correo soporte invitación feria FIMA - Participación y Apoyo en Agenda Académica-Feria Internacional del Medio Ambiente-FIMA)(Corferias)
SISTEMA DE INFORMACION GEOGRÁFICA - En el Anexo_Ob2 Se deja evidencia en el Procedimiento denominado 126pa03-pr06-f-2018.doc campo actualización - En el Anexo_Ob6 se deja constancia de oficio denominado Topologia_SER.doc - Se deja evidencia de archivos denominados Sistema de Gestión de Metadatos_PIGA.pdf y Sistema de Gestión de Metadatos_PIRE.pdf 
ONTRACK: http://69.175.75.147/ontracksdaProd/Login.aspx
</t>
  </si>
  <si>
    <t xml:space="preserve">•Se cumplió el proceso pre-contractual concerniente a los aspectos de GESTIÓN DE IDENTIDADES para los usuarios de aplicaciones críticas de la entidad como parte del fortalecimiento MSPI.
• Se elaboró y revisó los indicadores de seguridad de la información para la vigencia de 2018.
• Se realizó el proceso pre-contractual para la adquisición de la herramienta Security Information and Event Management (SIEM), se espera su adjudicación en el tercer trimestre de 2018.
• Se desarrolló un Plan de Sensibilización y Entrenamiento de Seguridad de la Información para la SDA. 
• Se desarrollaron capacitaciones en Seguridad de La Información tanto para funcionarios como contratistas
•Se construyo el formato automatizado para el levantamiento del cuadro de caracterización documental CCD
•Se configuró el SCV para realizar un análisis de vulnerabilidades
</t>
  </si>
  <si>
    <t>* Documento con Los Estudios Previos Security Information And Event Management (SIEM)
* Herramienta de medición del Modelo de Seguridad y Privacidad de la Información MINTIC Primer Semestre 2018
* Documento de formulación del PETI, plan de tabajo  en el marco de la vigencia 2017-2020.
*Documento de procesos de Arquitectura Empresarial - AE</t>
  </si>
  <si>
    <t>http://datosabiertos.bogota.gov.co/organization/sda
https://www.datos.gov.co/browse?Informaci%C3%B3n-de-la-Entidad_Nombre-de-la-Entidad=Secretar%C3%ADa+Distrital+de+Ambiente&amp;q=ambiente&amp;sortBy=relevance
 http://ambientebogota.gov.co/web/transparencia/estructura-organica-y-talento-humano
http://ambientebogota.gov.co/web/transparencia/plan-anticorrupcion-y-de-atencion-al-ciudadano
http://www.ambientebogota.gov.co/web/transparencia/informe-de-pqrs
http://190.27.245.106:8080/isolucionsda/PaginaLogin.asp</t>
  </si>
  <si>
    <t>http://sd.sda.gov.co/usdkv8/#/login/
* Documento SwitchesDELL_UpdateFirmware
* Estudios Previos</t>
  </si>
  <si>
    <t>Teniendo en cuenta que la entidad debe publicar datos abiertos en las plataformas correspondientes en cumplimiento de la ley 1712 de 2014, la SDA a la fecha identificó los siguientes datos abiertos para ser publicados en el 2018 : Registro de Activos de Información
Indice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o       Localización del Inventario de Vallas de Bogotá
o       Registro de Activos de Información
o       Indice de Información Reservada y Clasificada, Localización del Inventario de Vallas de Bogotá</t>
  </si>
  <si>
    <t>El Modelo de seguridad y privacidad de la información se encuentra en el 73% de implementación de acuerdo a la herramienta de diagnóstico del MSPI dada por el MINITIC para el primer semestre del 2018. Se ha desarrollado controles del anexo A de la ISO 27001: 2013 en donde se evidencio la necesidad de adquirir una herramienta TIPO Security Information and Event Management.-SIEM: Se realizó el proceso pre-contractual para la adquisición de la herramienta 
Se realizaron avances en 10 proyectos contemplados en el PETI
JUSTIFICACIÓN POR MENOR VALOR EJECUTADO: El valor ejecutado disminuyo con respecto a lo reportado en el primer trimestre por Liquidación anticipada de contrato No.20180622 CDP # 498, CRP # 686. Valor $37´180.266</t>
  </si>
  <si>
    <t>Se realizaron avances en los siguientes proyectos (P) del PETI: 
P1. Definición, Actualización y Seguimiento a la estrategia de TI para la SDA: Ajustes en la formulación de la documentación del PETI, en los proyectos, sus fases y costos.
 P2. Definición e implementación del proceso formal de arquitectura empresarial para la SDA: Se estableció la formulación para los procedimientos de Arquitectura Empresarial-AE,
 P3 Definición, actualización e implementación de procedimientos de TI basados en las mejores prácticas de ITIL: Se formalizaron ante el SIG los procedimientos para la Gestión de Incidentes de TI, y Gestión de requerimientos de TI.
 P13 Análisis, Diseño e Implementación de un plan de Capacidad: Se realizó la adquisición y Renovación de buzones de correo electrónico, 
P 14 Análisis, Diseño e Implementación de un plan de Mantenimiento consolidado de la infraestructura tecnológica que soporta la SDA. fase precontractual para: Adquisición del KVM (Consola key – Visual – Mouse), actualización y licenciamiento de la plataforma Oracle Database Appliance X5-2, la Red Inalámbrica y la plataforma NAGIOS ENTERPRISE XI.
P9 Diseño e implementación de Datos Maestros 
P10 Diseño e implementación del modelo de Gobierno de Información
P22. Diseño e implementación del modelo de interoperabilidad: fase precontractual el proceso para el diseño e implementación de la Arquitectura de Interoperabilidad para los Sistemas de Información, Gobierno y Gestión de Datos en el marco de la Arquitectura Empresarial.
P18. El Modelo de seguridad y privacidad de la información se encuentra en el 73% de implementación de acuerdo a la herramienta de diagnóstico del MSPI dada por el MINITIC para el primer semestre del 2018. Se ha desarrollado controles del anexo A de la ISO 27001: 2013 en donde se evidencio la necesidad de adquirir una herramienta TIPO Security Information and Event Management.-SIEM: Se realizó el proceso pre-contractual para la adquisición de la herramienta 
P24. Diseño e implementación del modelo de gestión documental: se realizó la contratación para mantener los servicios de Soporte Técnico, Mantenimiento y Actualización de los Sistemas de Información SIA, Storm, Procesos y Documentos Forest©; y el Sistema de Información para el recaudo de visitas técnicas Ontrack.</t>
  </si>
  <si>
    <t xml:space="preserve">Teniendo en cuenta que la entidad debe publicar datos abiertos en las plataformas correspondientes en cumplimiento de la ley 1712 de 2014, la SDA a la fecha identificó los siguientes datos abiertos para ser publicados en el 2018: Registro de Activos de Información
Índice de Información Reservada y Clasificada, Localización del Inventario de Vallas de Bogotá, Estaciones calidad del aire, Temperatura promedio (°C), Precipitación acumulada (mm), PM10 promedio (µg/m3, Ozono promedio (ppb), Áreas Protegidas POT, Corredor Ecológico Ronda, Parques Urbanos. 
De lo anterior se ha gestionado y publicado en la plataforma distrital y nacional los siguientes tres datos en formato abierto:
-Localización del Inventario de Vallas de Bogotá
-Registro de Activos de Información
-Índice de Información Reservada y Clasificada
*Se modificó,  ajustó y se optimizó la sección de estructura orgánica en el módulo de transparencia en el portal web
*Se modificó,  ajustó y se optimizó la sección de plan anticorrupción y de atención al ciudadano en el módulo de transparencia en el portal web
*Se modificó,  ajustó y se optimizó la presentación del "Informe de todas las peticiones, quejas, reclamos, denuncias y solicitudes de acceso a la información recibidas y los tiempos de respuesta, junto con un análisis resumido de este mismo tema en el portal web"
*Se mejoró la presentación de los procesos y procedimientos para la toma de decisiones en las diferentes áreas a través de la Plataforma ISOLUTION
</t>
  </si>
  <si>
    <t xml:space="preserve">Consulta de la Información de la localización del inventario de vallas de Bogotá, registro de activos de información e información clasificada y reservada de la entidad disponible en formato abierto en línea para su uso libre  por parte de la ciudadanía, academia, gremios y demás partes interesadas </t>
  </si>
  <si>
    <t xml:space="preserve">- Proporcionar al ciudadano información confiable y centralizada en línea, así como el estado real de sus trámites, optimizando los tiempos de atención de manera que se pueda establecer trazabilidad y seguimiento a las solicitudes de usuario.
- Disposición de la información geográfica ambiental para el acceso y uso de toda la comunidad, incluyendo el ámbito internacional, en tiempo real tanto para el ciudadano como para las entidades Gubernamentales, conforme a los lineamientos de la Infraestructura de Datos Espaciales para el Distrito Capital en el manejo de estándares y políticas de información geográfica
- Contribuir a la política de cero papel, ahorro de tiempo en la gestión de los documentos. 
- Fortalecer registro de información en tiempo real, con evidencia multimedia de las actividades realizadas durante los procesos de control ambiental mediante las visitas técnicas.
- Consolidación de información temática ambiental al servicio de la ciudadanía y demás usuarios interesados
</t>
  </si>
  <si>
    <t xml:space="preserve">
*Mediante la evaluación de los incidentes de seguridad y su solución, se fortalece la confianza e integridad de la información ante posibles ataques y consecuencias mayores en la protección de la información.
*Fortalecimiento de los mecanismos de autenticación y autorización de los servicios de trámite que proporciona la entidad con la adquisición de nuevos componentes de seguridad en TI.                                                                                                                                                                                                                                                                                                                *Control y monitoreo de las vulnerabilidades de seguridad a componentes de TI
* Adoptar buenas prácticas y estándares del mercado con la ejecución de los proyectos de TI alineados con la estrategia corporativa a través de la ejecución del PETI (Plan Estratégico de Tecnologías de Información)
</t>
  </si>
  <si>
    <t xml:space="preserve">•Contar con el servicio de correo electrónico activado ya que es el medio de comunicación de los funcionarios y contratistas de la entidad.
•La centralización de todos los requerimientos, incidentes y peticiones de comité de tic´s que tengan relación con los servicios que prestan las diferentes dependencias en la Entidad relacionados con aspectos tecnológicos y de infraestructura, se realiza únicamente a través de la Mesa de Servicios, conformada por un equipo humano capacitado para brindar atención presencial y/o conexión remota a dichas solicitudes. 
•Después de la inclusión del nuevo módulo Petición de TIC´S, el comité conformado por los Directivos podrán realizar la aprobación de las solicitudes a través del dispositivo móvil o desde el mismo correo electrónico de la entidad.
•Dar continuidad en la operación de las redes inalámbricas y de comunicaciones, los cuales sirven de apoyo para el cumplimiento de los objetivos misionales
•Posibilidad de dar conectividad desde cualquier punto dentro de la entidad, permitiendo el acceso a la información y servicios, desde dispositivos inalámbricos.
</t>
  </si>
  <si>
    <t>*Se realizó la implementación de los equipos adquiridos del CONTRATO de COMPRAVENTA No. SDA-SI-046-2017-SECOP II-E-0046 (122817), el cual tenía por Objeto del contrato: “ADQUIRIR COMPONENTES DE INFRAESTRUCTURA DE TI PARA EL FORTALECIMIENTO DE LAS CAPACIDADES DE ALMACENAMIENTO, PROCESAMIENTO Y DISPOSICIÓN DE INFORMACIÓN”.
*Se realizaron tareas de actualizaciones de firmware de todos los equipos de comunicación (Switches tanto de borde como de core), los cuales se encuentran en operación en la actualidad en la Sede principal de la SDA. 
* A través de la gestión de atención de solicitudes en la herramienta Mesa de Servicios se atendieron un total de 9180 requerimientos de las cuales 6932 cumplieron con los tiempos establecidos y 2248 no cumplieron con los acuerdos de nivel de servicios en español o en ingles Service Level Agreement - SLA´s, dando un margen de atención del 76% de cumplimiento, todo esto de acuerdo con el procedimiento 126PA03-PR13 Gestión de requerimientos de TI; para el módulo de incidentes, se atendieron 863 incidentes de los cuales 720 cumplieron con el SLA´s y 143 no cumplieron con el SLA´s dando un margen de 84% de cumplimiento, de acuerdo con el procedimiento 126PA03-PR14 Gestión de Incidentes de TI en la mesa de servicios Aranda, tanto los requerimientos como incidentes vencidos se debió a que hacia los meses de mayo y junio, un gran número de contratistas  finalizaron sus contratos, por lo anterior se aumentaron los requerimientos e incidentes para la liquidación de los mismos. También se implementó un nuevo módulo dentro de la Herramienta Mesa de Servicios el cual se puso en producción llamado proyecto de Peticiones de comité de TIC´s. el cual tiene como finalidad centralizar y gestionar todas las solicitudes que se realicen para el comité de TIC´S 
*Se realizó los procesos pre-contractuales y adjudicación de la Adquisición de los servicios de mensajería con Google Enterprise.</t>
  </si>
  <si>
    <t xml:space="preserve">*Se realizó la implementación de los equipos adquiridos del CONTRATO de COMPRAVENTA No. SDA-SI-046-2017-SECOP II-E-0046 (122817), el cual tenía por Objeto del contrato: “ADQUIRIR COMPONENTES DE INFRAESTRUCTURA DE TI PARA EL FORTALECIMIENTO DE LAS CAPACIDADES DE ALMACENAMIENTO, PROCESAMIENTO Y DISPOSICIÓN DE INFORMACIÓN”.
*Se realizaron tareas de actualizaciones de firmware de todos los equipos de comunicación (Switches tanto de borde como de core), los cuales se encuentran en operación en la actualidad en la Sede principal de la SDA. 
* A través de la gestión de atención de solicitudes en la herramienta Mesa de Servicios se atendieron un total de 9180 requerimientos de las cuales 6932 cumplieron con los tiempos establecidos y 2248 no cumplieron con los acuerdos de nivel de servicios en español o en ingles Service Level Agreement - SLA´s, dando un margen de atención del 76% de cumplimiento, todo esto de acuerdo con el procedimiento 126PA03-PR13 Gestión de requerimientos de TI; para el módulo de incidentes, se atendieron 863 incidentes de los cuales 720 cumplieron con el SLA´s y 143 no cumplieron con el SLA´s dando un margen de 84% de cumplimiento, de acuerdo con el procedimiento 126PA03-PR14 Gestión de Incidentes de TI en la mesa de servicios Aranda, tanto los requerimientos como incidentes vencidos se debió a que hacia los meses de mayo y junio, un gran número de contratistas  finalizaron sus contratos, por lo anterior se aumentaron los requerimientos e incidentes para la liquidación de los mismos. También se implementó un nuevo módulo dentro de la Herramienta Mesa de Servicios el cual se puso en producción llamado proyecto de Peticiones de comité de TIC´s. el cual tiene como finalidad centralizar y gestionar todas las solicitudes que se realicen para el comité de TIC´S 
*Se realizó los procesos pre-contractuales y adjudicación de la Adquisición de los servicios de mensajería con Google Enterprise.
</t>
  </si>
  <si>
    <r>
      <t xml:space="preserve">Integraciones de Sistemas de Información: –
</t>
    </r>
    <r>
      <rPr>
        <b/>
        <sz val="10"/>
        <color theme="1"/>
        <rFont val="Calibri"/>
        <family val="2"/>
        <scheme val="minor"/>
      </rPr>
      <t>SIPSE-FOREST:</t>
    </r>
    <r>
      <rPr>
        <sz val="10"/>
        <color theme="1"/>
        <rFont val="Calibri"/>
        <family val="2"/>
        <scheme val="minor"/>
      </rPr>
      <t xml:space="preserve"> Recaudar información del contrato OPS con el procedimiento de pago; Puesta en producción en la última versión los servicios web de Bogotá te Escucha-Sistema Distrital de Quejas y Soluciones con el sistema FOREST; Adecuación del Web Services-FOREST con ONTRAK 
</t>
    </r>
    <r>
      <rPr>
        <b/>
        <sz val="10"/>
        <color theme="1"/>
        <rFont val="Calibri"/>
        <family val="2"/>
        <scheme val="minor"/>
      </rPr>
      <t>MODIFICACION A PROCEDIMIENTOS</t>
    </r>
    <r>
      <rPr>
        <sz val="10"/>
        <color theme="1"/>
        <rFont val="Calibri"/>
        <family val="2"/>
        <scheme val="minor"/>
      </rPr>
      <t xml:space="preserve">: Quejas y Reclamos, proceso de IAS para colocar la actividad de respuesta parcial, Control a la minería, Registro acopiador de llantas. 
</t>
    </r>
    <r>
      <rPr>
        <b/>
        <sz val="10"/>
        <color theme="1"/>
        <rFont val="Calibri"/>
        <family val="2"/>
        <scheme val="minor"/>
      </rPr>
      <t>DESARROLLO DE NUEVOS PROCEDIMIENTOS:</t>
    </r>
    <r>
      <rPr>
        <sz val="10"/>
        <color theme="1"/>
        <rFont val="Calibri"/>
        <family val="2"/>
        <scheme val="minor"/>
      </rPr>
      <t xml:space="preserve"> Liquidador de intereses para las tasas retributivas; Liquidador de Salvoconducto de flora; Formulación, ejecución, seguimiento y evaluación del PACA de la SDA; Procedimiento en la Administración de FOREST, para exponer la información de pagos de cada contratista. 
</t>
    </r>
    <r>
      <rPr>
        <b/>
        <sz val="10"/>
        <color theme="1"/>
        <rFont val="Calibri"/>
        <family val="2"/>
        <scheme val="minor"/>
      </rPr>
      <t>SISTEMA SIPSE:</t>
    </r>
    <r>
      <rPr>
        <sz val="10"/>
        <color theme="1"/>
        <rFont val="Calibri"/>
        <family val="2"/>
        <scheme val="minor"/>
      </rPr>
      <t xml:space="preserve"> Integración SIPSE con el nuevo sistema SECOP II 
</t>
    </r>
    <r>
      <rPr>
        <b/>
        <sz val="10"/>
        <color theme="1"/>
        <rFont val="Calibri"/>
        <family val="2"/>
        <scheme val="minor"/>
      </rPr>
      <t>GESTIÓN DE EXPEDIENTE Y ADMINISTRACIÓN DE ARCHIVOS</t>
    </r>
    <r>
      <rPr>
        <sz val="10"/>
        <color theme="1"/>
        <rFont val="Calibri"/>
        <family val="2"/>
        <scheme val="minor"/>
      </rPr>
      <t xml:space="preserve"> Ciclo de desarrollo de componentes para los procesos Pre-Diseñados de los módulos de Gestión de expedientes y tablas de retención documental. 
</t>
    </r>
    <r>
      <rPr>
        <b/>
        <sz val="10"/>
        <color theme="1"/>
        <rFont val="Calibri"/>
        <family val="2"/>
        <scheme val="minor"/>
      </rPr>
      <t>ONTRACK</t>
    </r>
    <r>
      <rPr>
        <sz val="10"/>
        <color theme="1"/>
        <rFont val="Calibri"/>
        <family val="2"/>
        <scheme val="minor"/>
      </rPr>
      <t xml:space="preserve">: •Se realizaron actualizaciones para los grupos Fauna y Silvicultura en lo concerniente a sus formularios de recaudo: en Acta de visita, Revisión de exportaciones/importaciones, Inducción, Expedición de salvoconducto, Inventario de fauna silvestre. Entrega voluntaria de especímenes, Rescate de especímenes, Atención a solicitud por presencia, Visita para seguimiento a permisos. 
</t>
    </r>
    <r>
      <rPr>
        <b/>
        <sz val="10"/>
        <color theme="1"/>
        <rFont val="Calibri"/>
        <family val="2"/>
        <scheme val="minor"/>
      </rPr>
      <t>PORTAL WEB</t>
    </r>
    <r>
      <rPr>
        <sz val="10"/>
        <color theme="1"/>
        <rFont val="Calibri"/>
        <family val="2"/>
        <scheme val="minor"/>
      </rPr>
      <t xml:space="preserve"> •Se creó el micrositio programa autorregulación ambiental en el portal web. • Se reestructuró la sección Política Distrital de Producción y Consumo Sostenible, se reestructuró la sección de fuentes fijas. •Se creó el micrositio Programa autorregulación ambiental 
</t>
    </r>
    <r>
      <rPr>
        <b/>
        <sz val="10"/>
        <color theme="1"/>
        <rFont val="Calibri"/>
        <family val="2"/>
        <scheme val="minor"/>
      </rPr>
      <t>STORM</t>
    </r>
    <r>
      <rPr>
        <sz val="10"/>
        <color theme="1"/>
        <rFont val="Calibri"/>
        <family val="2"/>
        <scheme val="minor"/>
      </rPr>
      <t xml:space="preserve"> Se realiza modificaciones a 18 formularios de la Gestión Ambiental Institucional.
</t>
    </r>
    <r>
      <rPr>
        <b/>
        <sz val="10"/>
        <rFont val="Calibri"/>
        <family val="2"/>
        <scheme val="minor"/>
      </rPr>
      <t>VISOR GEOGRÁFICO</t>
    </r>
    <r>
      <rPr>
        <sz val="10"/>
        <rFont val="Calibri"/>
        <family val="2"/>
        <scheme val="minor"/>
      </rPr>
      <t xml:space="preserve"> •Se actualizó la integración del GEOCODIFICADOR DE DIRECCIONES Y CHIP Catastral de IDECA, así como las siguientes mejoras: Recuperación e integración del nuevo geocodificador por direcciones y por CHIP Catastral de IDECA; Realizar la delimitación del lote a partir del servicio de geocodificación del DADEP; Recuperación e integración del software de escritorio para la geocodificación de direcciones para Bogotá de IDECA; Desarrollo de la categoría y despliegue de capas de cambio climático.
</t>
    </r>
    <r>
      <rPr>
        <b/>
        <sz val="10"/>
        <rFont val="Calibri"/>
        <family val="2"/>
        <scheme val="minor"/>
      </rPr>
      <t>ORACLE</t>
    </r>
    <r>
      <rPr>
        <sz val="10"/>
        <rFont val="Calibri"/>
        <family val="2"/>
        <scheme val="minor"/>
      </rPr>
      <t>: Con la adquisición del soporte y mantenimiento del motor de base de datos ORACLE, se mitigaron y previnieron problemas con la generación de alertas, recomendaciones de parches/configuraciones y la atención de ingenieros expertos que subsanaron  las incidencias presentadas por la entidad en esta materia, también se actualizó componentes  para todo el software del sistema Oracle contratado.</t>
    </r>
  </si>
  <si>
    <r>
      <rPr>
        <b/>
        <sz val="8"/>
        <color theme="1"/>
        <rFont val="Arial"/>
        <family val="2"/>
      </rPr>
      <t>SISTEMA SIPSE</t>
    </r>
    <r>
      <rPr>
        <sz val="8"/>
        <color theme="1"/>
        <rFont val="Arial"/>
        <family val="2"/>
      </rPr>
      <t xml:space="preserve">
Modificaciones y ajuste en la  restriccional crear solicitud que controlen los ID y evitar duplicidad. Se crea reporte para mostrar los procesos avanzados de un usuario y procesos en bandeja, se modifica reporte de solicitud de CDP. Integración SIPSE con el nuevo sistema SECOP II
</t>
    </r>
    <r>
      <rPr>
        <b/>
        <sz val="8"/>
        <color theme="1"/>
        <rFont val="Arial"/>
        <family val="2"/>
      </rPr>
      <t>SI ONTRACK</t>
    </r>
    <r>
      <rPr>
        <sz val="8"/>
        <color theme="1"/>
        <rFont val="Arial"/>
        <family val="2"/>
      </rPr>
      <t xml:space="preserve"> 
•Se realizaron actualizaciones  de los formularios de los siguientes temas para el recaudo de información para los grupos Fauna y Silvicultura:  revisón de  exportaciones/importaciones, Inducción, Expedición de salvoconducto, Inventario de fauna silvestre. Entrega voluntaria de especímenes, Rescate de especímenes, Atención a solicitud por presencia, Visita para seguimiento a permisos.
</t>
    </r>
    <r>
      <rPr>
        <b/>
        <sz val="8"/>
        <color theme="1"/>
        <rFont val="Arial"/>
        <family val="2"/>
      </rPr>
      <t>PORTAL WEB</t>
    </r>
    <r>
      <rPr>
        <sz val="8"/>
        <color theme="1"/>
        <rFont val="Arial"/>
        <family val="2"/>
      </rPr>
      <t xml:space="preserve"> 
•Se realizó, actualización de las plataformas de datos abierto sobre los temas publicados distrital y nacional. •Se publicó información relacionada a la ley 1712 de transparencia y acceso a la información solicitada a las dependencias; Se creó el micrositio programa autorregulación ambiental en el portal web. • Se reestructuró la sección Política Distrital de Producción y Consumo Sostenible, se reestructuró la sección de fuentes. •Se creó el micrositio Programa autorregulación ambiental 
STORM: Se realiza modificaciones a 18 formularios de la Gestión Ambiental Institucional. -                                                                                                    STORM Se realiza modificaciones a 18 formularios de la Gestión Ambiental Institucional.
</t>
    </r>
    <r>
      <rPr>
        <b/>
        <sz val="8"/>
        <color theme="1"/>
        <rFont val="Arial"/>
        <family val="2"/>
      </rPr>
      <t>VISORGEOGRAFICO</t>
    </r>
    <r>
      <rPr>
        <sz val="8"/>
        <color theme="1"/>
        <rFont val="Arial"/>
        <family val="2"/>
      </rPr>
      <t xml:space="preserve">
Se actualizó la integración del GEOCODIFICADOR DE DIRECCIONES Y CHIP Catastral de IDECA, así como las siguientes mejoras: Recuperación e integración del nuevo geocodificador por direcciones y por CHIP Catastral de IDECA; Realizar la delimitación del lote a partir del servicio de geocodificación del DADEP; Recuperación e integración del software de escritorio para la geocodificación de direcciones para Bogotá de IDECA; Desarrollo de la categoría y despliegue de capas de cambio climático
</t>
    </r>
    <r>
      <rPr>
        <b/>
        <sz val="8"/>
        <rFont val="Arial"/>
        <family val="2"/>
      </rPr>
      <t>SISTEMA DE INFORMACION GEOGRÁFICA</t>
    </r>
    <r>
      <rPr>
        <sz val="8"/>
        <rFont val="Arial"/>
        <family val="2"/>
      </rPr>
      <t xml:space="preserve"> 
-Se realizó actualización de los objetos de Calidad Visual, precipitación, Temperatura, Velocidad del Viento, Concentración Ozono, Concentración PM10, 
-Se realizo verificación y aprobación de los metadatos correspondientes a Emergencias Ambientales y Plan Institucional de Gestión Ambiental. 
</t>
    </r>
    <r>
      <rPr>
        <b/>
        <sz val="8"/>
        <rFont val="Arial"/>
        <family val="2"/>
      </rPr>
      <t>ORACLE</t>
    </r>
    <r>
      <rPr>
        <sz val="8"/>
        <rFont val="Arial"/>
        <family val="2"/>
      </rPr>
      <t xml:space="preserve">: Con la adquisición del soporte y mantenimiento del motor de base de datos ORACLE, se mitigaron y previnieron problemas con la generación de alertas, recomendaciones de parches/configuraciones y la atención de ingenieros expertos que subsanaron  las incidencias presentadas por la entidad en esta materia, también se actualizó componentes  para todo el software del sistema Oracle contratado.
</t>
    </r>
  </si>
  <si>
    <r>
      <t>INTEGRACIONES de Sistemas de Información 
-</t>
    </r>
    <r>
      <rPr>
        <b/>
        <sz val="8"/>
        <rFont val="Arial"/>
        <family val="2"/>
      </rPr>
      <t>SIPSE-FOREST</t>
    </r>
    <r>
      <rPr>
        <sz val="8"/>
        <rFont val="Arial"/>
        <family val="2"/>
      </rPr>
      <t xml:space="preserve">:Comparten  información de contratos de OPS de prestacion de servicos como CDP, RP, Valor del contrato, No. de contrato, tiempo con el procedimiento de pago; 
-Puesta en producción en la última versión los servicios web de Bogotá te Escucha-Sistema Distrital de Quejas y Soluciones con el sistema FOREST; 
- Mejorar el   Web Services-FOREST con ONTRAK 
</t>
    </r>
    <r>
      <rPr>
        <b/>
        <sz val="8"/>
        <rFont val="Arial"/>
        <family val="2"/>
      </rPr>
      <t>MODIFICACION A PROCEDIMIENTOS EN FOREST</t>
    </r>
    <r>
      <rPr>
        <sz val="8"/>
        <rFont val="Arial"/>
        <family val="2"/>
      </rPr>
      <t xml:space="preserve">:
•Quejas y Reclamos:  en la respuesta de la queja anónima el radicado de la queja se plasma  automática en el oficio que se va aproyectar
•Proceso de IAS para colocar la actividad de respuesta parcial, y que queda pendiente la respuesta de fondo y que el reparto se haga de forma automática a la Dependencia que le corresponda
•Modificación al procedimiento de control a la minería para reducir los tiempos de respuesta a los usuarios
•Registro acopiador de llantas: Racionalización de actividades dentro del trámite, para la reducción de tiempos de respuesta, así como el mejoramiento de los reportes vinculados a este procedimiento.
</t>
    </r>
    <r>
      <rPr>
        <b/>
        <sz val="8"/>
        <rFont val="Arial"/>
        <family val="2"/>
      </rPr>
      <t xml:space="preserve">DESARROLLO DE NUEVOS PROCEDIMIENTOS EN FOREST: </t>
    </r>
    <r>
      <rPr>
        <sz val="8"/>
        <rFont val="Arial"/>
        <family val="2"/>
      </rPr>
      <t xml:space="preserve">
Liquidador de intereses para las tasas retributivas; Liquidador de Salvoconducto de flora; Formulación, ejecución, seguimiento y evaluación del PACA de la SDA. para establecer las actividades para la formulación, seguimiento y evaluación del PACA de la SDA,.
Procedimiento en la Administración de Forest, para exponer la información de pagos de cada contratista a la Subdirección de Contractual. 
</t>
    </r>
    <r>
      <rPr>
        <b/>
        <sz val="8"/>
        <rFont val="Arial"/>
        <family val="2"/>
      </rPr>
      <t>GESTIÓN DE EXPEDIENTE Y ADMINISTRACIÓN DE ARCHIVOS EN FOREST</t>
    </r>
    <r>
      <rPr>
        <sz val="8"/>
        <rFont val="Arial"/>
        <family val="2"/>
      </rPr>
      <t xml:space="preserve">
Se continua con el levantamiento de requerimeintos de los   procesos Pre-Diseñados de los módulos de Gestión de expedientes y tablas de retención documental, los cuales fueron:
•Administración parámetros archivo
•Ubicación física de expedientes
•Entrega de documentos y expedientes al archivo
•Préstamo de expedientes
•Renovación y devolución de expedientes
•Transferencia documental primaria
•Aplicación de TRD
•Transferencia documental secundaria
•Referencias cruzadas y Reclasificar TRD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</si>
</sst>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_-* #,##0.0\ _€_-;\-* #,##0.0\ _€_-;_-* &quot;-&quot;??\ _€_-;_-@_-"/>
    <numFmt numFmtId="176" formatCode="_(* #,##0_);_(* \(#,##0\);_(* &quot;-&quot;??_);_(@_)"/>
  </numFmts>
  <fonts count="53"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10"/>
      <color theme="1"/>
      <name val="Arial"/>
      <family val="2"/>
    </font>
    <font>
      <b/>
      <sz val="12"/>
      <color indexed="8"/>
      <name val="Arial"/>
      <family val="2"/>
    </font>
    <font>
      <sz val="9"/>
      <color indexed="81"/>
      <name val="Tahoma"/>
      <family val="2"/>
    </font>
    <font>
      <sz val="11"/>
      <color rgb="FF000000"/>
      <name val="Arial"/>
      <family val="2"/>
    </font>
    <font>
      <b/>
      <sz val="10"/>
      <color theme="1"/>
      <name val="Calibri"/>
      <family val="2"/>
      <scheme val="minor"/>
    </font>
    <font>
      <b/>
      <sz val="8"/>
      <color theme="1"/>
      <name val="Arial"/>
      <family val="2"/>
    </font>
    <font>
      <sz val="10"/>
      <color rgb="FF000000"/>
      <name val="Calibri"/>
      <family val="2"/>
    </font>
    <font>
      <sz val="11"/>
      <name val="Calibri"/>
      <family val="2"/>
    </font>
    <font>
      <sz val="8"/>
      <color rgb="FF000000"/>
      <name val="Arial"/>
      <family val="2"/>
    </font>
    <font>
      <sz val="11"/>
      <color theme="1"/>
      <name val="Arial"/>
      <family val="2"/>
    </font>
    <font>
      <b/>
      <sz val="11"/>
      <color theme="1"/>
      <name val="Arial"/>
      <family val="2"/>
    </font>
    <font>
      <b/>
      <sz val="11"/>
      <name val="Arial"/>
      <family val="2"/>
    </font>
    <font>
      <b/>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00B05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bottom style="medium">
        <color theme="1"/>
      </bottom>
      <diagonal/>
    </border>
    <border>
      <left style="medium">
        <color indexed="64"/>
      </left>
      <right style="medium">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medium">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s>
  <cellStyleXfs count="27">
    <xf numFmtId="0" fontId="0" fillId="0" borderId="0"/>
    <xf numFmtId="169" fontId="9" fillId="0" borderId="0" applyFont="0" applyFill="0" applyBorder="0" applyAlignment="0" applyProtection="0"/>
    <xf numFmtId="169" fontId="4"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3"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cellStyleXfs>
  <cellXfs count="520">
    <xf numFmtId="0" fontId="0" fillId="0" borderId="0" xfId="0"/>
    <xf numFmtId="0" fontId="0" fillId="0" borderId="0" xfId="0" applyFill="1"/>
    <xf numFmtId="0" fontId="5" fillId="0" borderId="0" xfId="15" applyFont="1" applyBorder="1" applyAlignment="1">
      <alignment vertical="center"/>
    </xf>
    <xf numFmtId="0" fontId="7" fillId="0" borderId="0" xfId="0" applyFont="1"/>
    <xf numFmtId="0" fontId="0" fillId="3" borderId="0" xfId="0" applyFill="1"/>
    <xf numFmtId="0" fontId="0" fillId="0" borderId="0" xfId="0" applyFill="1" applyAlignment="1">
      <alignment horizontal="center" vertical="center"/>
    </xf>
    <xf numFmtId="0" fontId="25" fillId="0" borderId="0" xfId="0" applyFont="1" applyFill="1"/>
    <xf numFmtId="0" fontId="4" fillId="0" borderId="0" xfId="0" applyFont="1" applyFill="1"/>
    <xf numFmtId="0" fontId="5" fillId="0" borderId="0" xfId="0" applyFont="1" applyFill="1" applyAlignment="1">
      <alignment horizontal="center"/>
    </xf>
    <xf numFmtId="0" fontId="4" fillId="0" borderId="0" xfId="15" applyAlignment="1">
      <alignment vertical="center"/>
    </xf>
    <xf numFmtId="10" fontId="4" fillId="0" borderId="0" xfId="15" applyNumberFormat="1" applyAlignment="1">
      <alignment vertical="center"/>
    </xf>
    <xf numFmtId="0" fontId="4" fillId="0" borderId="0" xfId="15" applyBorder="1" applyAlignment="1">
      <alignment vertical="center"/>
    </xf>
    <xf numFmtId="0" fontId="2" fillId="0" borderId="0" xfId="15" applyFont="1" applyAlignment="1">
      <alignment vertical="center"/>
    </xf>
    <xf numFmtId="0" fontId="4" fillId="2" borderId="0" xfId="15" applyFill="1" applyBorder="1" applyAlignment="1">
      <alignment vertical="center"/>
    </xf>
    <xf numFmtId="0" fontId="4" fillId="2" borderId="0" xfId="15" applyFill="1" applyAlignment="1">
      <alignment vertical="center"/>
    </xf>
    <xf numFmtId="0" fontId="12" fillId="2" borderId="0" xfId="15" applyFont="1" applyFill="1" applyAlignment="1">
      <alignment vertical="center"/>
    </xf>
    <xf numFmtId="0" fontId="12" fillId="0" borderId="0" xfId="15" applyFont="1" applyAlignment="1">
      <alignment vertical="center"/>
    </xf>
    <xf numFmtId="0" fontId="26" fillId="3" borderId="0" xfId="0" applyFont="1" applyFill="1" applyBorder="1" applyAlignment="1">
      <alignment horizontal="center" vertical="center" wrapText="1"/>
    </xf>
    <xf numFmtId="10" fontId="4" fillId="2" borderId="0" xfId="15" applyNumberFormat="1" applyFill="1" applyAlignment="1">
      <alignment vertical="center"/>
    </xf>
    <xf numFmtId="0" fontId="0" fillId="3" borderId="0" xfId="0" applyFill="1" applyAlignment="1">
      <alignment horizontal="center"/>
    </xf>
    <xf numFmtId="0" fontId="0" fillId="0" borderId="0" xfId="0" applyFill="1" applyAlignment="1">
      <alignment horizontal="center"/>
    </xf>
    <xf numFmtId="0" fontId="4" fillId="0" borderId="0" xfId="15" applyFill="1" applyAlignment="1">
      <alignment horizontal="left" vertical="center"/>
    </xf>
    <xf numFmtId="0" fontId="4" fillId="2" borderId="0" xfId="15" applyFill="1" applyAlignment="1">
      <alignment horizontal="left" vertical="center"/>
    </xf>
    <xf numFmtId="0" fontId="4" fillId="0" borderId="0" xfId="15" applyAlignment="1">
      <alignment horizontal="left" vertical="center"/>
    </xf>
    <xf numFmtId="0" fontId="12" fillId="0" borderId="0" xfId="0" applyFont="1" applyFill="1"/>
    <xf numFmtId="174" fontId="0" fillId="0" borderId="0" xfId="0" applyNumberFormat="1" applyFill="1" applyAlignment="1">
      <alignment horizontal="center"/>
    </xf>
    <xf numFmtId="0" fontId="0" fillId="0" borderId="0" xfId="0" applyFill="1" applyAlignment="1">
      <alignment horizontal="center"/>
    </xf>
    <xf numFmtId="0" fontId="0" fillId="0" borderId="0" xfId="0" applyFill="1" applyAlignment="1">
      <alignment horizontal="center"/>
    </xf>
    <xf numFmtId="0" fontId="2" fillId="4" borderId="1" xfId="15" applyFont="1" applyFill="1" applyBorder="1" applyAlignment="1">
      <alignment horizontal="left" vertical="center" wrapText="1"/>
    </xf>
    <xf numFmtId="0" fontId="33" fillId="0" borderId="0" xfId="0" applyFont="1" applyFill="1" applyAlignment="1">
      <alignment horizontal="center" vertical="center"/>
    </xf>
    <xf numFmtId="0" fontId="5" fillId="3" borderId="0" xfId="0" applyFont="1" applyFill="1" applyBorder="1" applyAlignment="1">
      <alignment horizontal="center" vertical="center" wrapText="1"/>
    </xf>
    <xf numFmtId="0" fontId="34" fillId="3" borderId="0" xfId="0" applyFont="1" applyFill="1" applyBorder="1"/>
    <xf numFmtId="0" fontId="34" fillId="3" borderId="0" xfId="0" applyFont="1" applyFill="1" applyBorder="1" applyAlignment="1">
      <alignment horizontal="center"/>
    </xf>
    <xf numFmtId="0" fontId="34" fillId="3" borderId="29" xfId="0" applyFont="1" applyFill="1" applyBorder="1"/>
    <xf numFmtId="0" fontId="16" fillId="5" borderId="1"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left" vertical="center" wrapText="1"/>
      <protection locked="0"/>
    </xf>
    <xf numFmtId="0" fontId="29" fillId="5" borderId="0" xfId="0" applyFont="1" applyFill="1" applyBorder="1" applyAlignment="1"/>
    <xf numFmtId="0" fontId="29" fillId="5" borderId="29" xfId="0" applyFont="1" applyFill="1" applyBorder="1" applyAlignment="1"/>
    <xf numFmtId="0" fontId="29" fillId="5" borderId="31" xfId="0" applyFont="1" applyFill="1" applyBorder="1" applyAlignment="1"/>
    <xf numFmtId="0" fontId="11" fillId="5" borderId="43" xfId="0" applyFont="1" applyFill="1" applyBorder="1" applyAlignment="1">
      <alignment horizontal="right"/>
    </xf>
    <xf numFmtId="0" fontId="2" fillId="4" borderId="4" xfId="15" applyFont="1" applyFill="1" applyBorder="1" applyAlignment="1">
      <alignment horizontal="left" vertical="center" wrapText="1"/>
    </xf>
    <xf numFmtId="0" fontId="15" fillId="4" borderId="4" xfId="15" applyFont="1" applyFill="1" applyBorder="1" applyAlignment="1">
      <alignment horizontal="center" vertical="center" textRotation="180" wrapText="1"/>
    </xf>
    <xf numFmtId="10" fontId="4" fillId="4" borderId="4" xfId="15" applyNumberFormat="1" applyFont="1" applyFill="1" applyBorder="1" applyAlignment="1">
      <alignment horizontal="center" vertical="center" wrapText="1"/>
    </xf>
    <xf numFmtId="0" fontId="2" fillId="4" borderId="4" xfId="15" applyFont="1" applyFill="1" applyBorder="1" applyAlignment="1">
      <alignment horizontal="center" vertical="center" wrapText="1"/>
    </xf>
    <xf numFmtId="0" fontId="0" fillId="0" borderId="0" xfId="0" applyAlignment="1">
      <alignment wrapText="1"/>
    </xf>
    <xf numFmtId="0" fontId="12" fillId="0" borderId="0" xfId="0" applyFont="1" applyAlignment="1">
      <alignment horizontal="center" vertical="center" wrapText="1"/>
    </xf>
    <xf numFmtId="0" fontId="0" fillId="6" borderId="0" xfId="0" applyFill="1"/>
    <xf numFmtId="0" fontId="0" fillId="7" borderId="0" xfId="0" applyFill="1"/>
    <xf numFmtId="0" fontId="35" fillId="3" borderId="0" xfId="15" applyFont="1" applyFill="1" applyBorder="1" applyProtection="1">
      <protection locked="0"/>
    </xf>
    <xf numFmtId="0" fontId="0" fillId="3" borderId="0" xfId="0" applyFill="1" applyBorder="1"/>
    <xf numFmtId="0" fontId="36" fillId="3" borderId="0" xfId="15" applyFont="1" applyFill="1" applyBorder="1" applyAlignment="1" applyProtection="1">
      <alignment horizontal="center"/>
      <protection locked="0"/>
    </xf>
    <xf numFmtId="0" fontId="37" fillId="3" borderId="0" xfId="15" applyFont="1" applyFill="1" applyBorder="1" applyProtection="1">
      <protection locked="0"/>
    </xf>
    <xf numFmtId="0" fontId="35" fillId="3" borderId="0" xfId="15" applyFont="1" applyFill="1" applyBorder="1" applyAlignment="1" applyProtection="1">
      <alignment horizontal="center"/>
      <protection locked="0"/>
    </xf>
    <xf numFmtId="0" fontId="21" fillId="5" borderId="4" xfId="18" applyFont="1" applyFill="1" applyBorder="1" applyAlignment="1">
      <alignment horizontal="left" vertical="center" wrapText="1"/>
    </xf>
    <xf numFmtId="0" fontId="21" fillId="5" borderId="1" xfId="18" applyFont="1" applyFill="1" applyBorder="1" applyAlignment="1">
      <alignment horizontal="left" vertical="center" wrapText="1"/>
    </xf>
    <xf numFmtId="0" fontId="21" fillId="5" borderId="5" xfId="18" applyFont="1" applyFill="1" applyBorder="1" applyAlignment="1">
      <alignment horizontal="left" vertical="center" wrapText="1"/>
    </xf>
    <xf numFmtId="170" fontId="19" fillId="5" borderId="4" xfId="18" applyNumberFormat="1" applyFont="1" applyFill="1" applyBorder="1" applyAlignment="1">
      <alignment vertical="center" wrapText="1"/>
    </xf>
    <xf numFmtId="170" fontId="19" fillId="5" borderId="1" xfId="18" applyNumberFormat="1" applyFont="1" applyFill="1" applyBorder="1" applyAlignment="1">
      <alignment vertical="center" wrapText="1"/>
    </xf>
    <xf numFmtId="170" fontId="19" fillId="5" borderId="1" xfId="18" applyNumberFormat="1" applyFont="1" applyFill="1" applyBorder="1" applyAlignment="1">
      <alignment horizontal="left" vertical="center" wrapText="1"/>
    </xf>
    <xf numFmtId="0" fontId="19" fillId="5" borderId="1" xfId="18" applyFont="1" applyFill="1" applyBorder="1" applyAlignment="1">
      <alignment horizontal="left" vertical="center" wrapText="1"/>
    </xf>
    <xf numFmtId="0" fontId="19" fillId="5" borderId="5" xfId="18" applyFont="1" applyFill="1" applyBorder="1" applyAlignment="1">
      <alignment horizontal="left" vertical="center" wrapText="1"/>
    </xf>
    <xf numFmtId="0" fontId="15" fillId="5" borderId="12" xfId="18" applyFont="1" applyFill="1" applyBorder="1" applyAlignment="1">
      <alignment horizontal="center" vertical="center" wrapText="1"/>
    </xf>
    <xf numFmtId="0" fontId="15" fillId="5" borderId="4" xfId="18" applyFont="1" applyFill="1" applyBorder="1" applyAlignment="1">
      <alignment horizontal="center" vertical="center"/>
    </xf>
    <xf numFmtId="9" fontId="4" fillId="0" borderId="1"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9" fontId="2" fillId="4" borderId="47" xfId="20" applyFont="1" applyFill="1" applyBorder="1" applyAlignment="1">
      <alignment horizontal="center" vertical="center" wrapText="1"/>
    </xf>
    <xf numFmtId="3" fontId="7" fillId="0" borderId="53" xfId="0" applyNumberFormat="1" applyFont="1" applyFill="1" applyBorder="1" applyAlignment="1">
      <alignment horizontal="center" vertical="center" wrapText="1"/>
    </xf>
    <xf numFmtId="4" fontId="7" fillId="0" borderId="53" xfId="0" applyNumberFormat="1"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170" fontId="7" fillId="8" borderId="4" xfId="0" applyNumberFormat="1" applyFont="1" applyFill="1" applyBorder="1" applyAlignment="1">
      <alignment horizontal="center" vertical="center" wrapText="1"/>
    </xf>
    <xf numFmtId="3" fontId="34" fillId="0" borderId="1" xfId="0" applyNumberFormat="1" applyFont="1" applyBorder="1" applyAlignment="1">
      <alignment horizontal="center" vertical="center"/>
    </xf>
    <xf numFmtId="3" fontId="34" fillId="0" borderId="3" xfId="0" applyNumberFormat="1" applyFont="1" applyBorder="1" applyAlignment="1">
      <alignment horizontal="center" vertical="center"/>
    </xf>
    <xf numFmtId="3" fontId="5" fillId="5" borderId="3" xfId="0" applyNumberFormat="1" applyFont="1" applyFill="1" applyBorder="1" applyAlignment="1">
      <alignment horizontal="center" vertical="center"/>
    </xf>
    <xf numFmtId="3" fontId="5" fillId="5" borderId="1" xfId="0" applyNumberFormat="1" applyFont="1" applyFill="1" applyBorder="1" applyAlignment="1">
      <alignment horizontal="center" vertical="center"/>
    </xf>
    <xf numFmtId="3" fontId="41" fillId="5" borderId="1" xfId="18" applyNumberFormat="1" applyFont="1" applyFill="1" applyBorder="1" applyAlignment="1">
      <alignment horizontal="center" vertical="center" wrapText="1"/>
    </xf>
    <xf numFmtId="4" fontId="7" fillId="8" borderId="53"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3" fontId="7" fillId="8" borderId="53" xfId="0" applyNumberFormat="1" applyFont="1" applyFill="1" applyBorder="1" applyAlignment="1">
      <alignment horizontal="center" vertical="center" wrapText="1"/>
    </xf>
    <xf numFmtId="3" fontId="34" fillId="0" borderId="5" xfId="0" applyNumberFormat="1" applyFont="1" applyBorder="1" applyAlignment="1">
      <alignment horizontal="center" vertical="center"/>
    </xf>
    <xf numFmtId="3" fontId="7" fillId="8" borderId="5" xfId="0" applyNumberFormat="1" applyFont="1" applyFill="1" applyBorder="1" applyAlignment="1">
      <alignment horizontal="center" vertical="center" wrapText="1"/>
    </xf>
    <xf numFmtId="3" fontId="7" fillId="0" borderId="40" xfId="0" applyNumberFormat="1" applyFont="1" applyFill="1" applyBorder="1" applyAlignment="1">
      <alignment horizontal="center" vertical="center" wrapText="1"/>
    </xf>
    <xf numFmtId="3" fontId="7" fillId="0" borderId="39" xfId="0" applyNumberFormat="1" applyFont="1" applyFill="1" applyBorder="1" applyAlignment="1">
      <alignment horizontal="center" vertical="center" wrapText="1"/>
    </xf>
    <xf numFmtId="4" fontId="34" fillId="0" borderId="3" xfId="0" applyNumberFormat="1" applyFont="1" applyBorder="1" applyAlignment="1">
      <alignment horizontal="center" vertical="center"/>
    </xf>
    <xf numFmtId="9" fontId="7" fillId="3" borderId="1" xfId="20" applyFont="1" applyFill="1" applyBorder="1" applyAlignment="1">
      <alignment horizontal="center" vertical="center"/>
    </xf>
    <xf numFmtId="9" fontId="7" fillId="3" borderId="1" xfId="20" applyFont="1" applyFill="1" applyBorder="1" applyAlignment="1" applyProtection="1">
      <alignment horizontal="center" vertical="center"/>
      <protection locked="0"/>
    </xf>
    <xf numFmtId="10" fontId="7" fillId="3" borderId="1" xfId="23" applyNumberFormat="1" applyFont="1" applyFill="1" applyBorder="1" applyAlignment="1">
      <alignment horizontal="center" vertical="center"/>
    </xf>
    <xf numFmtId="0" fontId="5" fillId="5" borderId="26"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9" fontId="4" fillId="0" borderId="11" xfId="0" applyNumberFormat="1" applyFont="1" applyFill="1" applyBorder="1" applyAlignment="1">
      <alignment horizontal="center" vertical="center"/>
    </xf>
    <xf numFmtId="9" fontId="4" fillId="0" borderId="12" xfId="0" applyNumberFormat="1" applyFont="1" applyFill="1" applyBorder="1" applyAlignment="1">
      <alignment horizontal="center" vertical="center"/>
    </xf>
    <xf numFmtId="9" fontId="4" fillId="9" borderId="3" xfId="0" applyNumberFormat="1" applyFont="1" applyFill="1" applyBorder="1" applyAlignment="1">
      <alignment horizontal="center" vertical="center"/>
    </xf>
    <xf numFmtId="9" fontId="4" fillId="9" borderId="10" xfId="0" applyNumberFormat="1" applyFont="1" applyFill="1" applyBorder="1" applyAlignment="1">
      <alignment horizontal="center" vertical="center"/>
    </xf>
    <xf numFmtId="176" fontId="7" fillId="0" borderId="1" xfId="26" applyNumberFormat="1" applyFont="1" applyFill="1" applyBorder="1" applyAlignment="1">
      <alignment horizontal="center" vertical="center" wrapText="1"/>
    </xf>
    <xf numFmtId="170" fontId="19" fillId="5" borderId="8" xfId="18" applyNumberFormat="1" applyFont="1" applyFill="1" applyBorder="1" applyAlignment="1">
      <alignment vertical="center" wrapText="1"/>
    </xf>
    <xf numFmtId="4" fontId="7" fillId="0" borderId="55" xfId="0" applyNumberFormat="1"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3" fillId="0" borderId="64" xfId="0" applyFont="1" applyFill="1" applyBorder="1" applyAlignment="1">
      <alignment horizontal="center" vertical="center" wrapText="1"/>
    </xf>
    <xf numFmtId="0" fontId="43" fillId="0" borderId="64" xfId="0" applyFont="1" applyFill="1" applyBorder="1" applyAlignment="1">
      <alignment vertical="center" wrapText="1"/>
    </xf>
    <xf numFmtId="9" fontId="4" fillId="0" borderId="5" xfId="0" applyNumberFormat="1" applyFont="1" applyFill="1" applyBorder="1" applyAlignment="1">
      <alignment horizontal="center" vertical="center"/>
    </xf>
    <xf numFmtId="0" fontId="18" fillId="5" borderId="8" xfId="0" applyFont="1" applyFill="1" applyBorder="1" applyAlignment="1">
      <alignment horizontal="center" vertical="center" wrapText="1"/>
    </xf>
    <xf numFmtId="49" fontId="43" fillId="0" borderId="64" xfId="0" applyNumberFormat="1" applyFont="1" applyFill="1" applyBorder="1" applyAlignment="1">
      <alignment vertical="center" wrapText="1"/>
    </xf>
    <xf numFmtId="170" fontId="7" fillId="0" borderId="4" xfId="0" applyNumberFormat="1" applyFont="1" applyFill="1" applyBorder="1" applyAlignment="1">
      <alignment horizontal="center" vertical="center" wrapText="1"/>
    </xf>
    <xf numFmtId="9" fontId="3" fillId="3" borderId="5" xfId="23" applyFont="1" applyFill="1" applyBorder="1" applyAlignment="1">
      <alignment horizontal="center" vertical="center" wrapText="1"/>
    </xf>
    <xf numFmtId="4" fontId="49" fillId="0" borderId="44" xfId="0" applyNumberFormat="1" applyFont="1" applyFill="1" applyBorder="1" applyAlignment="1">
      <alignment horizontal="center" vertical="center" wrapText="1"/>
    </xf>
    <xf numFmtId="4" fontId="49" fillId="0" borderId="5"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9" fontId="49" fillId="0" borderId="5" xfId="23" applyFont="1" applyFill="1" applyBorder="1" applyAlignment="1">
      <alignment horizontal="center" vertical="center" wrapText="1"/>
    </xf>
    <xf numFmtId="9" fontId="3" fillId="0" borderId="5" xfId="23" applyFont="1" applyFill="1" applyBorder="1" applyAlignment="1">
      <alignment horizontal="center" vertical="center" wrapText="1"/>
    </xf>
    <xf numFmtId="9" fontId="3" fillId="3" borderId="5" xfId="23" applyNumberFormat="1" applyFont="1" applyFill="1" applyBorder="1" applyAlignment="1">
      <alignment horizontal="center" vertical="center" wrapText="1"/>
    </xf>
    <xf numFmtId="9" fontId="3" fillId="3" borderId="5" xfId="20" applyFont="1" applyFill="1" applyBorder="1" applyAlignment="1">
      <alignment horizontal="center" vertical="center" wrapText="1"/>
    </xf>
    <xf numFmtId="9" fontId="3" fillId="3" borderId="53" xfId="20" applyFont="1" applyFill="1" applyBorder="1" applyAlignment="1">
      <alignment horizontal="center" vertical="center" wrapText="1"/>
    </xf>
    <xf numFmtId="3" fontId="3" fillId="3" borderId="5" xfId="0" applyNumberFormat="1" applyFont="1" applyFill="1" applyBorder="1" applyAlignment="1">
      <alignment horizontal="center" vertical="center" wrapText="1"/>
    </xf>
    <xf numFmtId="3" fontId="3" fillId="3" borderId="53" xfId="0" applyNumberFormat="1" applyFont="1" applyFill="1" applyBorder="1" applyAlignment="1">
      <alignment horizontal="center" vertical="center" wrapText="1"/>
    </xf>
    <xf numFmtId="10" fontId="49" fillId="0" borderId="5" xfId="23" applyNumberFormat="1" applyFont="1" applyFill="1" applyBorder="1" applyAlignment="1">
      <alignment horizontal="center" vertical="center" wrapText="1"/>
    </xf>
    <xf numFmtId="10" fontId="49" fillId="0" borderId="5" xfId="23" applyNumberFormat="1" applyFont="1" applyBorder="1" applyAlignment="1">
      <alignment horizontal="center" vertical="center" wrapText="1"/>
    </xf>
    <xf numFmtId="10" fontId="49" fillId="3" borderId="7" xfId="23" applyNumberFormat="1" applyFont="1" applyFill="1" applyBorder="1" applyAlignment="1">
      <alignment horizontal="center" vertical="center"/>
    </xf>
    <xf numFmtId="10" fontId="50" fillId="0" borderId="1" xfId="23" applyNumberFormat="1" applyFont="1" applyFill="1" applyBorder="1" applyAlignment="1">
      <alignment horizontal="center" vertical="center"/>
    </xf>
    <xf numFmtId="37" fontId="3" fillId="3" borderId="1" xfId="9" applyNumberFormat="1" applyFont="1" applyFill="1" applyBorder="1" applyAlignment="1">
      <alignment horizontal="center" vertical="center"/>
    </xf>
    <xf numFmtId="174" fontId="49" fillId="0" borderId="18" xfId="4" applyNumberFormat="1" applyFont="1" applyFill="1" applyBorder="1" applyAlignment="1">
      <alignment horizontal="center" vertical="center"/>
    </xf>
    <xf numFmtId="174" fontId="49" fillId="0" borderId="1" xfId="4" applyNumberFormat="1" applyFont="1" applyFill="1" applyBorder="1" applyAlignment="1">
      <alignment horizontal="center" vertical="center"/>
    </xf>
    <xf numFmtId="4" fontId="3" fillId="3" borderId="1" xfId="9" applyNumberFormat="1" applyFont="1" applyFill="1" applyBorder="1" applyAlignment="1">
      <alignment horizontal="center" vertical="center"/>
    </xf>
    <xf numFmtId="174" fontId="49" fillId="0" borderId="8" xfId="4" applyNumberFormat="1" applyFont="1" applyFill="1" applyBorder="1" applyAlignment="1">
      <alignment horizontal="center" vertical="center"/>
    </xf>
    <xf numFmtId="3" fontId="3" fillId="3" borderId="1"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49" fillId="0" borderId="1" xfId="4" applyNumberFormat="1" applyFont="1" applyFill="1" applyBorder="1" applyAlignment="1">
      <alignment horizontal="center" vertical="center"/>
    </xf>
    <xf numFmtId="37" fontId="17" fillId="3" borderId="1" xfId="8" applyNumberFormat="1" applyFont="1" applyFill="1" applyBorder="1" applyAlignment="1">
      <alignment horizontal="center" vertical="center"/>
    </xf>
    <xf numFmtId="37" fontId="17" fillId="3" borderId="8" xfId="8" applyNumberFormat="1" applyFont="1" applyFill="1" applyBorder="1" applyAlignment="1">
      <alignment horizontal="center" vertical="center"/>
    </xf>
    <xf numFmtId="3" fontId="49" fillId="0"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49" fillId="8" borderId="8" xfId="0" applyFont="1" applyFill="1" applyBorder="1" applyAlignment="1">
      <alignment horizontal="center" vertical="center"/>
    </xf>
    <xf numFmtId="0" fontId="49" fillId="8" borderId="1" xfId="0" applyFont="1" applyFill="1" applyBorder="1" applyAlignment="1">
      <alignment horizontal="center" vertical="center"/>
    </xf>
    <xf numFmtId="0" fontId="17" fillId="3" borderId="1" xfId="0" applyFont="1" applyFill="1" applyBorder="1" applyAlignment="1">
      <alignment horizontal="right" vertical="center"/>
    </xf>
    <xf numFmtId="0" fontId="17" fillId="3" borderId="8" xfId="0" applyFont="1" applyFill="1" applyBorder="1" applyAlignment="1">
      <alignment horizontal="right" vertical="center"/>
    </xf>
    <xf numFmtId="0" fontId="49" fillId="0" borderId="7" xfId="0" applyFont="1" applyFill="1" applyBorder="1" applyAlignment="1">
      <alignment horizontal="center" vertical="center"/>
    </xf>
    <xf numFmtId="3" fontId="49" fillId="0" borderId="1" xfId="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175" fontId="49" fillId="0" borderId="1" xfId="4" applyNumberFormat="1" applyFont="1" applyFill="1" applyBorder="1" applyAlignment="1">
      <alignment horizontal="center" vertical="center"/>
    </xf>
    <xf numFmtId="4" fontId="3" fillId="3" borderId="18" xfId="9" applyNumberFormat="1" applyFont="1" applyFill="1" applyBorder="1" applyAlignment="1">
      <alignment horizontal="center" vertical="center" wrapText="1"/>
    </xf>
    <xf numFmtId="4" fontId="3" fillId="3" borderId="1" xfId="9" applyNumberFormat="1" applyFont="1" applyFill="1" applyBorder="1" applyAlignment="1">
      <alignment horizontal="center" vertical="center" wrapText="1"/>
    </xf>
    <xf numFmtId="3" fontId="3" fillId="3" borderId="1" xfId="9" applyNumberFormat="1" applyFont="1" applyFill="1" applyBorder="1" applyAlignment="1">
      <alignment horizontal="center" vertical="center" wrapText="1"/>
    </xf>
    <xf numFmtId="10" fontId="3" fillId="3" borderId="1" xfId="23" applyNumberFormat="1" applyFont="1" applyFill="1" applyBorder="1" applyAlignment="1">
      <alignment horizontal="center" vertical="center" wrapText="1"/>
    </xf>
    <xf numFmtId="9" fontId="3" fillId="3" borderId="1" xfId="23" applyFont="1" applyFill="1" applyBorder="1" applyAlignment="1">
      <alignment horizontal="center" vertical="center" wrapText="1"/>
    </xf>
    <xf numFmtId="3" fontId="3" fillId="3" borderId="8" xfId="9" applyNumberFormat="1" applyFont="1" applyFill="1" applyBorder="1" applyAlignment="1">
      <alignment horizontal="center" vertical="center" wrapText="1"/>
    </xf>
    <xf numFmtId="37" fontId="3" fillId="3" borderId="4" xfId="9" applyNumberFormat="1" applyFont="1" applyFill="1" applyBorder="1" applyAlignment="1">
      <alignment horizontal="center" vertical="center"/>
    </xf>
    <xf numFmtId="4" fontId="3" fillId="3" borderId="4" xfId="9" applyNumberFormat="1" applyFont="1" applyFill="1" applyBorder="1" applyAlignment="1">
      <alignment horizontal="center" vertical="center"/>
    </xf>
    <xf numFmtId="3" fontId="3" fillId="3" borderId="4" xfId="9" applyNumberFormat="1" applyFont="1" applyFill="1" applyBorder="1" applyAlignment="1">
      <alignment horizontal="center" vertical="center"/>
    </xf>
    <xf numFmtId="37" fontId="17" fillId="3" borderId="4" xfId="8" applyNumberFormat="1" applyFont="1" applyFill="1" applyBorder="1" applyAlignment="1">
      <alignment horizontal="center" vertical="center"/>
    </xf>
    <xf numFmtId="37" fontId="17" fillId="3" borderId="45" xfId="8" applyNumberFormat="1" applyFont="1" applyFill="1" applyBorder="1" applyAlignment="1">
      <alignment horizontal="center" vertical="center"/>
    </xf>
    <xf numFmtId="10" fontId="49" fillId="3" borderId="4" xfId="23" applyNumberFormat="1" applyFont="1" applyFill="1" applyBorder="1" applyAlignment="1">
      <alignment horizontal="center" vertical="center"/>
    </xf>
    <xf numFmtId="10" fontId="50" fillId="0" borderId="4" xfId="23" applyNumberFormat="1" applyFont="1" applyFill="1" applyBorder="1" applyAlignment="1">
      <alignment horizontal="center" vertical="center"/>
    </xf>
    <xf numFmtId="10" fontId="3" fillId="3" borderId="5" xfId="23"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0" fontId="3" fillId="0" borderId="5" xfId="23" applyNumberFormat="1" applyFont="1" applyFill="1" applyBorder="1" applyAlignment="1">
      <alignment horizontal="center" vertical="center" wrapText="1"/>
    </xf>
    <xf numFmtId="171" fontId="3" fillId="0" borderId="54" xfId="20" applyNumberFormat="1" applyFont="1" applyFill="1" applyBorder="1" applyAlignment="1">
      <alignment horizontal="center" vertical="center"/>
    </xf>
    <xf numFmtId="10" fontId="50" fillId="0" borderId="53" xfId="23" applyNumberFormat="1" applyFont="1" applyFill="1" applyBorder="1" applyAlignment="1">
      <alignment horizontal="center" vertical="center"/>
    </xf>
    <xf numFmtId="10" fontId="3" fillId="0" borderId="7" xfId="23"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74" fontId="49" fillId="8" borderId="1" xfId="4"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4" fontId="49" fillId="0" borderId="18" xfId="0" applyNumberFormat="1" applyFont="1" applyFill="1" applyBorder="1" applyAlignment="1">
      <alignment horizontal="center" vertical="center" wrapText="1"/>
    </xf>
    <xf numFmtId="4" fontId="49" fillId="0" borderId="1" xfId="0" applyNumberFormat="1" applyFont="1" applyFill="1" applyBorder="1" applyAlignment="1">
      <alignment horizontal="center" vertical="center" wrapText="1"/>
    </xf>
    <xf numFmtId="4" fontId="49" fillId="3" borderId="5" xfId="9" applyNumberFormat="1" applyFont="1" applyFill="1" applyBorder="1" applyAlignment="1">
      <alignment horizontal="center" vertical="center" wrapText="1"/>
    </xf>
    <xf numFmtId="10" fontId="49" fillId="3" borderId="5" xfId="23" applyNumberFormat="1" applyFont="1" applyFill="1" applyBorder="1" applyAlignment="1">
      <alignment horizontal="center" vertical="center" wrapText="1"/>
    </xf>
    <xf numFmtId="3" fontId="49" fillId="3" borderId="1" xfId="0" applyNumberFormat="1" applyFont="1" applyFill="1" applyBorder="1" applyAlignment="1">
      <alignment horizontal="center" vertical="center" wrapText="1"/>
    </xf>
    <xf numFmtId="4" fontId="3" fillId="0" borderId="1" xfId="9" applyNumberFormat="1" applyFont="1" applyFill="1" applyBorder="1" applyAlignment="1">
      <alignment horizontal="center" vertical="center"/>
    </xf>
    <xf numFmtId="3" fontId="49" fillId="8" borderId="1" xfId="9" applyNumberFormat="1" applyFont="1" applyFill="1" applyBorder="1" applyAlignment="1">
      <alignment horizontal="center" vertical="center" wrapText="1"/>
    </xf>
    <xf numFmtId="0" fontId="3" fillId="8" borderId="5" xfId="0" applyFont="1" applyFill="1" applyBorder="1" applyAlignment="1">
      <alignment horizontal="center" vertical="center"/>
    </xf>
    <xf numFmtId="3" fontId="49" fillId="8" borderId="1" xfId="0" applyNumberFormat="1" applyFont="1" applyFill="1" applyBorder="1" applyAlignment="1">
      <alignment horizontal="center" vertical="center" wrapText="1"/>
    </xf>
    <xf numFmtId="174" fontId="3" fillId="8" borderId="1" xfId="4" applyNumberFormat="1" applyFont="1" applyFill="1" applyBorder="1" applyAlignment="1">
      <alignment horizontal="center" vertical="center"/>
    </xf>
    <xf numFmtId="176" fontId="3" fillId="0" borderId="1" xfId="26" applyNumberFormat="1" applyFont="1" applyFill="1" applyBorder="1" applyAlignment="1">
      <alignment horizontal="center" vertical="center"/>
    </xf>
    <xf numFmtId="3" fontId="3" fillId="3" borderId="45" xfId="9" applyNumberFormat="1" applyFont="1" applyFill="1" applyBorder="1" applyAlignment="1">
      <alignment horizontal="center" vertical="center"/>
    </xf>
    <xf numFmtId="171" fontId="3" fillId="0" borderId="5" xfId="23"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1" fontId="49" fillId="0" borderId="5" xfId="23" applyNumberFormat="1" applyFont="1" applyFill="1" applyBorder="1" applyAlignment="1">
      <alignment horizontal="center" vertical="center" wrapText="1"/>
    </xf>
    <xf numFmtId="10" fontId="3" fillId="8" borderId="1" xfId="0" applyNumberFormat="1" applyFont="1" applyFill="1" applyBorder="1" applyAlignment="1">
      <alignment horizontal="center" vertical="center"/>
    </xf>
    <xf numFmtId="0" fontId="49" fillId="8" borderId="18" xfId="0" applyFont="1" applyFill="1" applyBorder="1" applyAlignment="1">
      <alignment horizontal="center" vertical="center"/>
    </xf>
    <xf numFmtId="4" fontId="3" fillId="8" borderId="1" xfId="0" applyNumberFormat="1" applyFont="1" applyFill="1" applyBorder="1" applyAlignment="1">
      <alignment horizontal="center" vertical="center"/>
    </xf>
    <xf numFmtId="174" fontId="3" fillId="0" borderId="1" xfId="4" applyNumberFormat="1" applyFont="1" applyFill="1" applyBorder="1" applyAlignment="1">
      <alignment horizontal="center" vertical="center"/>
    </xf>
    <xf numFmtId="171" fontId="3" fillId="3" borderId="5" xfId="23" applyNumberFormat="1" applyFont="1" applyFill="1" applyBorder="1" applyAlignment="1">
      <alignment horizontal="center" vertical="center" wrapText="1"/>
    </xf>
    <xf numFmtId="10" fontId="3" fillId="0" borderId="1" xfId="23" applyNumberFormat="1" applyFont="1" applyFill="1" applyBorder="1" applyAlignment="1">
      <alignment horizontal="center" vertical="center" wrapText="1"/>
    </xf>
    <xf numFmtId="171" fontId="3" fillId="3" borderId="1" xfId="23" applyNumberFormat="1" applyFont="1" applyFill="1" applyBorder="1" applyAlignment="1">
      <alignment horizontal="center" vertical="center" wrapText="1"/>
    </xf>
    <xf numFmtId="3" fontId="3" fillId="3" borderId="5" xfId="9" applyNumberFormat="1" applyFont="1" applyFill="1" applyBorder="1" applyAlignment="1">
      <alignment horizontal="center" vertical="center" wrapText="1"/>
    </xf>
    <xf numFmtId="3" fontId="3" fillId="0" borderId="5" xfId="9" applyNumberFormat="1" applyFont="1" applyFill="1" applyBorder="1" applyAlignment="1">
      <alignment horizontal="center" vertical="center" wrapText="1"/>
    </xf>
    <xf numFmtId="3" fontId="51" fillId="0" borderId="5" xfId="9" applyNumberFormat="1" applyFont="1" applyFill="1" applyBorder="1" applyAlignment="1">
      <alignment horizontal="center" vertical="center" wrapText="1"/>
    </xf>
    <xf numFmtId="0" fontId="39" fillId="5" borderId="2" xfId="0" applyFont="1" applyFill="1" applyBorder="1" applyAlignment="1"/>
    <xf numFmtId="3" fontId="3" fillId="3" borderId="53" xfId="9" applyNumberFormat="1" applyFont="1" applyFill="1" applyBorder="1" applyAlignment="1">
      <alignment horizontal="center" vertical="center" wrapText="1"/>
    </xf>
    <xf numFmtId="0" fontId="39" fillId="5" borderId="5" xfId="0" applyFont="1" applyFill="1" applyBorder="1" applyAlignment="1"/>
    <xf numFmtId="171" fontId="4" fillId="5" borderId="59" xfId="0" applyNumberFormat="1" applyFont="1" applyFill="1" applyBorder="1" applyAlignment="1">
      <alignment horizontal="center" vertical="center"/>
    </xf>
    <xf numFmtId="0" fontId="18" fillId="5" borderId="4"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xf>
    <xf numFmtId="0" fontId="7"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wrapText="1"/>
    </xf>
    <xf numFmtId="9" fontId="7" fillId="3" borderId="1" xfId="23" applyFont="1" applyFill="1" applyBorder="1" applyAlignment="1">
      <alignment horizontal="center" vertical="center"/>
    </xf>
    <xf numFmtId="9" fontId="34" fillId="3" borderId="1" xfId="23" applyFont="1" applyFill="1" applyBorder="1" applyAlignment="1">
      <alignment horizontal="center" vertical="center"/>
    </xf>
    <xf numFmtId="9" fontId="7" fillId="3" borderId="1" xfId="20" applyFont="1" applyFill="1" applyBorder="1" applyAlignment="1">
      <alignment horizontal="left" vertical="center"/>
    </xf>
    <xf numFmtId="9" fontId="7" fillId="3" borderId="1" xfId="20" applyFont="1" applyFill="1" applyBorder="1" applyAlignment="1">
      <alignment vertical="center"/>
    </xf>
    <xf numFmtId="9" fontId="7" fillId="3" borderId="24" xfId="20" applyFont="1" applyFill="1" applyBorder="1" applyAlignment="1">
      <alignment horizontal="left" vertical="center"/>
    </xf>
    <xf numFmtId="9" fontId="7" fillId="3" borderId="24" xfId="20" applyFont="1" applyFill="1" applyBorder="1" applyAlignment="1">
      <alignment vertical="center"/>
    </xf>
    <xf numFmtId="10" fontId="5" fillId="3" borderId="1" xfId="23" applyNumberFormat="1" applyFont="1" applyFill="1" applyBorder="1" applyAlignment="1">
      <alignment horizontal="center" vertical="center"/>
    </xf>
    <xf numFmtId="10" fontId="7" fillId="3" borderId="24" xfId="20" applyNumberFormat="1" applyFont="1" applyFill="1" applyBorder="1" applyAlignment="1">
      <alignment vertical="center"/>
    </xf>
    <xf numFmtId="10" fontId="7" fillId="3" borderId="24" xfId="23" applyNumberFormat="1" applyFont="1" applyFill="1" applyBorder="1" applyAlignment="1">
      <alignment vertical="center"/>
    </xf>
    <xf numFmtId="0" fontId="49" fillId="3" borderId="63" xfId="0" applyFont="1" applyFill="1" applyBorder="1" applyAlignment="1">
      <alignment vertical="center" wrapText="1"/>
    </xf>
    <xf numFmtId="0" fontId="43" fillId="3" borderId="64" xfId="0" applyFont="1" applyFill="1" applyBorder="1" applyAlignment="1">
      <alignment horizontal="center" vertical="center" wrapText="1"/>
    </xf>
    <xf numFmtId="0" fontId="43" fillId="3" borderId="64" xfId="0" applyFont="1" applyFill="1" applyBorder="1" applyAlignment="1">
      <alignment vertical="center" wrapText="1"/>
    </xf>
    <xf numFmtId="0" fontId="0" fillId="0" borderId="29" xfId="0" applyFill="1" applyBorder="1"/>
    <xf numFmtId="0" fontId="7" fillId="0" borderId="9" xfId="0" applyFont="1" applyBorder="1" applyAlignment="1">
      <alignment horizontal="justify" vertical="center" wrapText="1"/>
    </xf>
    <xf numFmtId="0" fontId="7" fillId="0" borderId="1" xfId="0" applyFont="1" applyBorder="1" applyAlignment="1">
      <alignment horizontal="center" vertical="center"/>
    </xf>
    <xf numFmtId="0" fontId="43" fillId="0" borderId="80" xfId="0" applyFont="1" applyFill="1" applyBorder="1" applyAlignment="1">
      <alignment horizontal="center" vertical="center" wrapText="1"/>
    </xf>
    <xf numFmtId="0" fontId="7" fillId="0" borderId="18" xfId="0" applyFont="1" applyBorder="1" applyAlignment="1">
      <alignment horizontal="center" vertical="center"/>
    </xf>
    <xf numFmtId="9" fontId="7" fillId="3" borderId="0" xfId="20" applyFont="1" applyFill="1" applyBorder="1"/>
    <xf numFmtId="0" fontId="49" fillId="3" borderId="81" xfId="0" applyFont="1" applyFill="1" applyBorder="1" applyAlignment="1">
      <alignment vertical="top" wrapText="1"/>
    </xf>
    <xf numFmtId="0" fontId="0" fillId="0" borderId="19" xfId="0" applyFill="1" applyBorder="1"/>
    <xf numFmtId="10" fontId="49" fillId="3" borderId="5" xfId="2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49" fillId="3" borderId="1" xfId="0" applyFont="1" applyFill="1" applyBorder="1" applyAlignment="1">
      <alignment horizontal="center" vertical="center"/>
    </xf>
    <xf numFmtId="174" fontId="49" fillId="3" borderId="1" xfId="4" applyNumberFormat="1" applyFont="1" applyFill="1" applyBorder="1" applyAlignment="1" applyProtection="1">
      <alignment horizontal="center" vertical="center"/>
      <protection locked="0"/>
    </xf>
    <xf numFmtId="3" fontId="49" fillId="3" borderId="1" xfId="9" applyNumberFormat="1" applyFont="1" applyFill="1" applyBorder="1" applyAlignment="1">
      <alignment horizontal="center" vertical="center" wrapText="1"/>
    </xf>
    <xf numFmtId="174" fontId="49" fillId="3" borderId="1" xfId="4" applyNumberFormat="1" applyFont="1" applyFill="1" applyBorder="1" applyAlignment="1">
      <alignment horizontal="center" vertical="center"/>
    </xf>
    <xf numFmtId="10" fontId="49" fillId="3" borderId="5" xfId="23" applyNumberFormat="1" applyFont="1" applyFill="1" applyBorder="1" applyAlignment="1">
      <alignment horizontal="center" vertical="center"/>
    </xf>
    <xf numFmtId="0" fontId="3" fillId="3" borderId="5" xfId="0" applyFont="1" applyFill="1" applyBorder="1" applyAlignment="1">
      <alignment horizontal="center" vertical="center"/>
    </xf>
    <xf numFmtId="176" fontId="3" fillId="3" borderId="1" xfId="26" applyNumberFormat="1" applyFont="1" applyFill="1" applyBorder="1" applyAlignment="1">
      <alignment horizontal="center" vertical="center"/>
    </xf>
    <xf numFmtId="10" fontId="3" fillId="3" borderId="5" xfId="20" applyNumberFormat="1" applyFont="1" applyFill="1" applyBorder="1" applyAlignment="1">
      <alignment horizontal="center" vertical="center"/>
    </xf>
    <xf numFmtId="9" fontId="4" fillId="3" borderId="5" xfId="0" applyNumberFormat="1" applyFont="1" applyFill="1" applyBorder="1" applyAlignment="1">
      <alignment horizontal="center" vertical="center"/>
    </xf>
    <xf numFmtId="171" fontId="4" fillId="3" borderId="59" xfId="0" applyNumberFormat="1" applyFont="1" applyFill="1" applyBorder="1" applyAlignment="1">
      <alignment horizontal="center" vertical="center"/>
    </xf>
    <xf numFmtId="9" fontId="4" fillId="3" borderId="4" xfId="0" applyNumberFormat="1" applyFont="1" applyFill="1" applyBorder="1" applyAlignment="1">
      <alignment horizontal="center" vertical="center"/>
    </xf>
    <xf numFmtId="9" fontId="4" fillId="3" borderId="68" xfId="0" applyNumberFormat="1" applyFont="1" applyFill="1" applyBorder="1" applyAlignment="1">
      <alignment horizontal="center" vertical="center"/>
    </xf>
    <xf numFmtId="171" fontId="4" fillId="3" borderId="60" xfId="0" applyNumberFormat="1" applyFont="1" applyFill="1" applyBorder="1" applyAlignment="1">
      <alignment horizontal="center" vertical="center"/>
    </xf>
    <xf numFmtId="9" fontId="7" fillId="0" borderId="53" xfId="23" applyFont="1" applyFill="1" applyBorder="1" applyAlignment="1">
      <alignment horizontal="center" vertical="center" wrapText="1"/>
    </xf>
    <xf numFmtId="9" fontId="7" fillId="0" borderId="49" xfId="23" applyFont="1" applyFill="1" applyBorder="1" applyAlignment="1">
      <alignment horizontal="center" vertical="center" wrapText="1"/>
    </xf>
    <xf numFmtId="10" fontId="7" fillId="0" borderId="53" xfId="23" applyNumberFormat="1" applyFont="1" applyFill="1" applyBorder="1" applyAlignment="1">
      <alignment horizontal="center" vertical="center" wrapText="1"/>
    </xf>
    <xf numFmtId="9" fontId="7" fillId="0" borderId="16" xfId="23" applyFont="1" applyFill="1" applyBorder="1" applyAlignment="1">
      <alignment horizontal="center" vertical="center" wrapText="1"/>
    </xf>
    <xf numFmtId="9" fontId="7" fillId="0" borderId="3" xfId="23" applyFont="1" applyFill="1" applyBorder="1" applyAlignment="1">
      <alignment horizontal="center" vertical="center" wrapText="1"/>
    </xf>
    <xf numFmtId="9" fontId="34" fillId="0" borderId="3" xfId="23" applyFont="1" applyBorder="1" applyAlignment="1">
      <alignment horizontal="center" vertical="center"/>
    </xf>
    <xf numFmtId="10" fontId="34" fillId="0" borderId="3" xfId="23" applyNumberFormat="1" applyFont="1" applyBorder="1" applyAlignment="1">
      <alignment horizontal="center" vertical="center"/>
    </xf>
    <xf numFmtId="0" fontId="15" fillId="5" borderId="4" xfId="18"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171" fontId="39" fillId="10" borderId="1" xfId="0" applyNumberFormat="1" applyFont="1" applyFill="1" applyBorder="1" applyAlignment="1">
      <alignment vertical="center"/>
    </xf>
    <xf numFmtId="10" fontId="39" fillId="5" borderId="1" xfId="0" applyNumberFormat="1" applyFont="1" applyFill="1" applyBorder="1" applyAlignment="1" applyProtection="1">
      <alignment vertical="center"/>
      <protection locked="0"/>
    </xf>
    <xf numFmtId="0" fontId="10" fillId="5" borderId="78" xfId="0" applyFont="1" applyFill="1" applyBorder="1" applyAlignment="1">
      <alignment horizontal="center" vertical="center" wrapText="1"/>
    </xf>
    <xf numFmtId="0" fontId="10" fillId="5" borderId="79"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41"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5" fillId="5" borderId="55"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0" fillId="0" borderId="28" xfId="0" applyFill="1" applyBorder="1" applyAlignment="1">
      <alignment horizontal="center"/>
    </xf>
    <xf numFmtId="0" fontId="0" fillId="0" borderId="0" xfId="0" applyFill="1" applyBorder="1" applyAlignment="1">
      <alignment horizontal="center"/>
    </xf>
    <xf numFmtId="0" fontId="10" fillId="5" borderId="18"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10" fillId="5" borderId="26"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8" fillId="5" borderId="8"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5" fillId="5" borderId="3" xfId="0" applyFont="1" applyFill="1" applyBorder="1" applyAlignment="1">
      <alignment horizontal="center" vertical="center" wrapText="1"/>
    </xf>
    <xf numFmtId="0" fontId="18" fillId="5" borderId="1" xfId="0" applyFont="1" applyFill="1" applyBorder="1" applyAlignment="1">
      <alignment horizontal="center" vertical="center"/>
    </xf>
    <xf numFmtId="0" fontId="18" fillId="5" borderId="1" xfId="0" applyFont="1" applyFill="1" applyBorder="1" applyAlignment="1">
      <alignment horizontal="left" vertical="top" wrapText="1"/>
    </xf>
    <xf numFmtId="0" fontId="20" fillId="5" borderId="8"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10" fillId="0" borderId="40" xfId="0" applyFont="1" applyFill="1" applyBorder="1" applyAlignment="1">
      <alignment horizontal="right" vertical="center"/>
    </xf>
    <xf numFmtId="0" fontId="10" fillId="0" borderId="31" xfId="0" applyFont="1" applyFill="1" applyBorder="1" applyAlignment="1">
      <alignment horizontal="right" vertical="center"/>
    </xf>
    <xf numFmtId="0" fontId="10" fillId="0" borderId="43" xfId="0" applyFont="1" applyFill="1" applyBorder="1" applyAlignment="1">
      <alignment horizontal="right" vertical="center"/>
    </xf>
    <xf numFmtId="0" fontId="22" fillId="0" borderId="0" xfId="0" applyFont="1" applyFill="1" applyAlignment="1">
      <alignment horizontal="right" vertical="center"/>
    </xf>
    <xf numFmtId="49" fontId="46" fillId="3" borderId="65" xfId="0" applyNumberFormat="1" applyFont="1" applyFill="1" applyBorder="1" applyAlignment="1">
      <alignment horizontal="left" vertical="top" wrapText="1"/>
    </xf>
    <xf numFmtId="49" fontId="47" fillId="3" borderId="66" xfId="0" applyNumberFormat="1" applyFont="1" applyFill="1" applyBorder="1" applyAlignment="1">
      <alignment vertical="top"/>
    </xf>
    <xf numFmtId="49" fontId="47" fillId="3" borderId="67" xfId="0" applyNumberFormat="1" applyFont="1" applyFill="1" applyBorder="1" applyAlignment="1">
      <alignment vertical="top"/>
    </xf>
    <xf numFmtId="0" fontId="25" fillId="0" borderId="74"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46" fillId="0" borderId="75" xfId="0" applyNumberFormat="1" applyFont="1" applyFill="1" applyBorder="1" applyAlignment="1">
      <alignment horizontal="justify" vertical="center" wrapText="1"/>
    </xf>
    <xf numFmtId="49" fontId="47" fillId="0" borderId="66" xfId="0" applyNumberFormat="1" applyFont="1" applyFill="1" applyBorder="1" applyAlignment="1">
      <alignment horizontal="justify"/>
    </xf>
    <xf numFmtId="49" fontId="47" fillId="0" borderId="72" xfId="0" applyNumberFormat="1" applyFont="1" applyFill="1" applyBorder="1" applyAlignment="1">
      <alignment horizontal="justify"/>
    </xf>
    <xf numFmtId="0" fontId="25" fillId="0" borderId="5" xfId="0" applyFont="1" applyFill="1" applyBorder="1" applyAlignment="1">
      <alignment horizontal="center" vertical="center" wrapText="1"/>
    </xf>
    <xf numFmtId="0" fontId="25" fillId="0" borderId="2" xfId="0" applyFont="1" applyFill="1" applyBorder="1" applyAlignment="1">
      <alignment horizontal="center" vertical="center" wrapText="1"/>
    </xf>
    <xf numFmtId="49" fontId="46" fillId="0" borderId="65" xfId="0" applyNumberFormat="1" applyFont="1" applyFill="1" applyBorder="1" applyAlignment="1">
      <alignment horizontal="left" vertical="center" wrapText="1"/>
    </xf>
    <xf numFmtId="49" fontId="47" fillId="0" borderId="66" xfId="0" applyNumberFormat="1" applyFont="1" applyFill="1" applyBorder="1"/>
    <xf numFmtId="49" fontId="47" fillId="0" borderId="67" xfId="0" applyNumberFormat="1" applyFont="1" applyFill="1" applyBorder="1"/>
    <xf numFmtId="0" fontId="25" fillId="0" borderId="73"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25" fillId="0" borderId="77" xfId="0" applyFont="1" applyFill="1" applyBorder="1" applyAlignment="1">
      <alignment horizontal="center" vertical="center" wrapText="1"/>
    </xf>
    <xf numFmtId="49" fontId="25" fillId="3" borderId="38" xfId="0" applyNumberFormat="1" applyFont="1" applyFill="1" applyBorder="1" applyAlignment="1">
      <alignment horizontal="justify" vertical="top" wrapText="1"/>
    </xf>
    <xf numFmtId="49" fontId="25" fillId="3" borderId="24" xfId="0" applyNumberFormat="1" applyFont="1" applyFill="1" applyBorder="1" applyAlignment="1">
      <alignment horizontal="justify" vertical="top" wrapText="1"/>
    </xf>
    <xf numFmtId="49" fontId="25" fillId="3" borderId="71" xfId="0" applyNumberFormat="1" applyFont="1" applyFill="1" applyBorder="1" applyAlignment="1">
      <alignment horizontal="justify" vertical="top" wrapText="1"/>
    </xf>
    <xf numFmtId="0" fontId="25" fillId="0" borderId="3" xfId="0" applyFont="1" applyFill="1" applyBorder="1" applyAlignment="1">
      <alignment horizontal="center" vertical="center" wrapText="1"/>
    </xf>
    <xf numFmtId="49" fontId="29" fillId="0" borderId="38" xfId="0" applyNumberFormat="1" applyFont="1" applyFill="1" applyBorder="1" applyAlignment="1">
      <alignment horizontal="justify" vertical="center" wrapText="1"/>
    </xf>
    <xf numFmtId="49" fontId="29" fillId="0" borderId="24" xfId="0" applyNumberFormat="1" applyFont="1" applyFill="1" applyBorder="1" applyAlignment="1">
      <alignment horizontal="justify" vertical="center" wrapText="1"/>
    </xf>
    <xf numFmtId="49" fontId="29" fillId="0" borderId="71" xfId="0" applyNumberFormat="1" applyFont="1" applyFill="1" applyBorder="1" applyAlignment="1">
      <alignment horizontal="justify" vertical="center" wrapText="1"/>
    </xf>
    <xf numFmtId="0" fontId="25" fillId="0" borderId="22"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49" fontId="46" fillId="0" borderId="65" xfId="0" applyNumberFormat="1" applyFont="1" applyFill="1" applyBorder="1" applyAlignment="1">
      <alignment horizontal="center" vertical="center" wrapText="1"/>
    </xf>
    <xf numFmtId="49" fontId="46" fillId="0" borderId="65" xfId="0" applyNumberFormat="1" applyFont="1" applyFill="1" applyBorder="1" applyAlignment="1">
      <alignment horizontal="justify" vertical="center" wrapText="1"/>
    </xf>
    <xf numFmtId="49" fontId="47" fillId="0" borderId="67" xfId="0" applyNumberFormat="1" applyFont="1" applyFill="1" applyBorder="1" applyAlignment="1">
      <alignment horizontal="justify"/>
    </xf>
    <xf numFmtId="0" fontId="4" fillId="0" borderId="51"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25" fillId="0" borderId="11" xfId="0" applyFont="1" applyFill="1" applyBorder="1" applyAlignment="1">
      <alignment horizontal="justify" vertical="center" wrapText="1"/>
    </xf>
    <xf numFmtId="0" fontId="25" fillId="0" borderId="20" xfId="0" applyFont="1" applyFill="1" applyBorder="1" applyAlignment="1">
      <alignment horizontal="justify" vertical="center" wrapText="1"/>
    </xf>
    <xf numFmtId="49" fontId="25" fillId="0" borderId="5" xfId="0" applyNumberFormat="1" applyFont="1" applyFill="1" applyBorder="1" applyAlignment="1">
      <alignment horizontal="justify" vertical="center" wrapText="1"/>
    </xf>
    <xf numFmtId="49" fontId="25" fillId="0" borderId="1" xfId="0" applyNumberFormat="1" applyFont="1" applyFill="1" applyBorder="1" applyAlignment="1">
      <alignment horizontal="justify" vertical="center"/>
    </xf>
    <xf numFmtId="49" fontId="25" fillId="0" borderId="2" xfId="0" applyNumberFormat="1" applyFont="1" applyFill="1" applyBorder="1" applyAlignment="1">
      <alignment horizontal="justify" vertical="center"/>
    </xf>
    <xf numFmtId="0" fontId="3" fillId="5" borderId="28"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3" fillId="5" borderId="31"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49" fontId="25" fillId="0" borderId="38" xfId="0" applyNumberFormat="1" applyFont="1" applyFill="1" applyBorder="1" applyAlignment="1">
      <alignment horizontal="justify" vertical="top" wrapText="1"/>
    </xf>
    <xf numFmtId="49" fontId="25" fillId="0" borderId="24" xfId="0" applyNumberFormat="1" applyFont="1" applyFill="1" applyBorder="1" applyAlignment="1">
      <alignment horizontal="justify" vertical="top" wrapText="1"/>
    </xf>
    <xf numFmtId="49" fontId="25" fillId="0" borderId="71" xfId="0" applyNumberFormat="1" applyFont="1" applyFill="1" applyBorder="1" applyAlignment="1">
      <alignment horizontal="justify" vertical="top" wrapText="1"/>
    </xf>
    <xf numFmtId="0" fontId="5" fillId="5" borderId="49"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19" xfId="0" applyFill="1" applyBorder="1" applyAlignment="1">
      <alignment horizontal="center"/>
    </xf>
    <xf numFmtId="0" fontId="0" fillId="0" borderId="4" xfId="0" applyFill="1" applyBorder="1" applyAlignment="1">
      <alignment horizontal="center"/>
    </xf>
    <xf numFmtId="0" fontId="28"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45"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5" borderId="33"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9"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5" borderId="1" xfId="0" applyFont="1" applyFill="1" applyBorder="1" applyAlignment="1">
      <alignment horizontal="center"/>
    </xf>
    <xf numFmtId="0" fontId="5" fillId="5" borderId="2" xfId="0" applyFont="1" applyFill="1" applyBorder="1" applyAlignment="1">
      <alignment horizontal="center" vertical="center" wrapText="1"/>
    </xf>
    <xf numFmtId="0" fontId="15" fillId="3" borderId="0" xfId="0" applyFont="1" applyFill="1" applyBorder="1" applyAlignment="1">
      <alignment horizontal="right" vertical="center" wrapText="1"/>
    </xf>
    <xf numFmtId="0" fontId="27" fillId="3" borderId="20" xfId="15" applyFont="1" applyFill="1" applyBorder="1" applyAlignment="1">
      <alignment horizontal="justify" vertical="top" wrapText="1"/>
    </xf>
    <xf numFmtId="0" fontId="27" fillId="3" borderId="23" xfId="15" applyFont="1" applyFill="1" applyBorder="1" applyAlignment="1">
      <alignment horizontal="justify" vertical="top"/>
    </xf>
    <xf numFmtId="49" fontId="48" fillId="3" borderId="69" xfId="0" applyNumberFormat="1" applyFont="1" applyFill="1" applyBorder="1" applyAlignment="1">
      <alignment horizontal="left" vertical="top" wrapText="1"/>
    </xf>
    <xf numFmtId="49" fontId="48" fillId="3" borderId="70" xfId="0" applyNumberFormat="1" applyFont="1" applyFill="1" applyBorder="1" applyAlignment="1">
      <alignment horizontal="left" vertical="top" wrapText="1"/>
    </xf>
    <xf numFmtId="0" fontId="2" fillId="4" borderId="10" xfId="15" applyFont="1" applyFill="1" applyBorder="1" applyAlignment="1">
      <alignment horizontal="center" vertical="center" wrapText="1"/>
    </xf>
    <xf numFmtId="0" fontId="2" fillId="4" borderId="12" xfId="15" applyFont="1" applyFill="1" applyBorder="1" applyAlignment="1">
      <alignment horizontal="center" vertical="center" wrapText="1"/>
    </xf>
    <xf numFmtId="0" fontId="12" fillId="3" borderId="23" xfId="15" applyFont="1" applyFill="1" applyBorder="1" applyAlignment="1">
      <alignment horizontal="justify" vertical="top" wrapText="1"/>
    </xf>
    <xf numFmtId="0" fontId="12" fillId="3" borderId="22" xfId="15" applyFont="1" applyFill="1" applyBorder="1" applyAlignment="1">
      <alignment horizontal="justify" vertical="top" wrapText="1"/>
    </xf>
    <xf numFmtId="0" fontId="27" fillId="3" borderId="22" xfId="15" applyFont="1" applyFill="1" applyBorder="1" applyAlignment="1">
      <alignment horizontal="justify" vertical="top" wrapText="1"/>
    </xf>
    <xf numFmtId="0" fontId="27" fillId="3" borderId="22" xfId="15" applyFont="1" applyFill="1" applyBorder="1" applyAlignment="1">
      <alignment horizontal="justify" vertical="top"/>
    </xf>
    <xf numFmtId="0" fontId="4" fillId="0" borderId="46" xfId="15" applyFont="1" applyFill="1" applyBorder="1" applyAlignment="1">
      <alignment horizontal="center" vertical="center" wrapText="1"/>
    </xf>
    <xf numFmtId="0" fontId="4" fillId="0" borderId="28" xfId="15" applyFont="1" applyFill="1" applyBorder="1" applyAlignment="1">
      <alignment horizontal="center" vertical="center" wrapText="1"/>
    </xf>
    <xf numFmtId="0" fontId="4" fillId="0" borderId="30" xfId="15"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0" fontId="2" fillId="0" borderId="38" xfId="0" applyNumberFormat="1" applyFont="1" applyFill="1" applyBorder="1" applyAlignment="1" applyProtection="1">
      <alignment horizontal="center" vertical="center" wrapText="1"/>
      <protection locked="0"/>
    </xf>
    <xf numFmtId="10" fontId="2" fillId="0" borderId="24" xfId="0" applyNumberFormat="1" applyFont="1" applyFill="1" applyBorder="1" applyAlignment="1" applyProtection="1">
      <alignment horizontal="center" vertical="center" wrapText="1"/>
      <protection locked="0"/>
    </xf>
    <xf numFmtId="10" fontId="2" fillId="0" borderId="5" xfId="0" applyNumberFormat="1" applyFont="1" applyFill="1" applyBorder="1" applyAlignment="1" applyProtection="1">
      <alignment horizontal="center" vertical="center" wrapText="1"/>
      <protection locked="0"/>
    </xf>
    <xf numFmtId="0" fontId="4" fillId="0" borderId="18" xfId="0" applyFont="1" applyFill="1" applyBorder="1" applyAlignment="1">
      <alignment horizontal="center" vertical="center" wrapText="1"/>
    </xf>
    <xf numFmtId="10" fontId="2" fillId="0" borderId="2"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1" xfId="15" applyFont="1" applyFill="1" applyBorder="1" applyAlignment="1">
      <alignment horizontal="center" vertical="center" wrapText="1"/>
    </xf>
    <xf numFmtId="0" fontId="2" fillId="4" borderId="19" xfId="15" applyFont="1" applyFill="1" applyBorder="1" applyAlignment="1">
      <alignment horizontal="center" vertical="center" wrapText="1"/>
    </xf>
    <xf numFmtId="0" fontId="2" fillId="4" borderId="4" xfId="15" applyFont="1" applyFill="1" applyBorder="1" applyAlignment="1">
      <alignment horizontal="center" vertical="center" wrapText="1"/>
    </xf>
    <xf numFmtId="0" fontId="2" fillId="4" borderId="39" xfId="15" applyFont="1" applyFill="1" applyBorder="1" applyAlignment="1">
      <alignment horizontal="center" vertical="center" wrapText="1"/>
    </xf>
    <xf numFmtId="171" fontId="2" fillId="0" borderId="24" xfId="22" applyNumberFormat="1" applyFont="1" applyFill="1" applyBorder="1" applyAlignment="1" applyProtection="1">
      <alignment horizontal="center" vertical="center" wrapText="1"/>
      <protection locked="0"/>
    </xf>
    <xf numFmtId="171" fontId="2" fillId="0" borderId="39" xfId="22" applyNumberFormat="1" applyFont="1" applyFill="1" applyBorder="1" applyAlignment="1" applyProtection="1">
      <alignment horizontal="center" vertical="center" wrapText="1"/>
      <protection locked="0"/>
    </xf>
    <xf numFmtId="0" fontId="4" fillId="0" borderId="4" xfId="15"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40" fillId="0" borderId="25" xfId="0" applyFont="1" applyBorder="1" applyAlignment="1">
      <alignment horizontal="center" vertical="center" wrapText="1"/>
    </xf>
    <xf numFmtId="0" fontId="40" fillId="0" borderId="30" xfId="0" applyFont="1" applyBorder="1" applyAlignment="1">
      <alignment horizontal="center" vertical="center" wrapText="1"/>
    </xf>
    <xf numFmtId="0" fontId="4" fillId="0" borderId="19" xfId="0" applyFont="1" applyBorder="1" applyAlignment="1">
      <alignment horizontal="center" vertical="center" wrapText="1"/>
    </xf>
    <xf numFmtId="10" fontId="2" fillId="0" borderId="61" xfId="0" applyNumberFormat="1" applyFont="1" applyFill="1" applyBorder="1" applyAlignment="1" applyProtection="1">
      <alignment horizontal="center" vertical="center" wrapText="1"/>
      <protection locked="0"/>
    </xf>
    <xf numFmtId="171" fontId="2" fillId="0" borderId="38" xfId="22" applyNumberFormat="1" applyFont="1" applyFill="1" applyBorder="1" applyAlignment="1" applyProtection="1">
      <alignment horizontal="center" vertical="center" wrapText="1"/>
      <protection locked="0"/>
    </xf>
    <xf numFmtId="171" fontId="2" fillId="0" borderId="5" xfId="22" applyNumberFormat="1" applyFont="1" applyFill="1" applyBorder="1" applyAlignment="1" applyProtection="1">
      <alignment horizontal="center" vertical="center" wrapText="1"/>
      <protection locked="0"/>
    </xf>
    <xf numFmtId="171" fontId="2" fillId="0" borderId="2" xfId="22"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15" applyFont="1" applyFill="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1" fontId="2" fillId="0" borderId="1" xfId="22" applyNumberFormat="1" applyFont="1" applyFill="1" applyBorder="1" applyAlignment="1" applyProtection="1">
      <alignment horizontal="center" vertical="center" wrapText="1"/>
      <protection locked="0"/>
    </xf>
    <xf numFmtId="0" fontId="2" fillId="4" borderId="3" xfId="15" applyFont="1" applyFill="1" applyBorder="1" applyAlignment="1">
      <alignment horizontal="center" vertical="center" wrapText="1"/>
    </xf>
    <xf numFmtId="0" fontId="4" fillId="0" borderId="17" xfId="15" applyBorder="1"/>
    <xf numFmtId="0" fontId="4" fillId="0" borderId="3" xfId="15" applyBorder="1"/>
    <xf numFmtId="0" fontId="4" fillId="0" borderId="18" xfId="15" applyBorder="1"/>
    <xf numFmtId="0" fontId="4" fillId="0" borderId="1" xfId="15" applyBorder="1"/>
    <xf numFmtId="0" fontId="4" fillId="0" borderId="19" xfId="15" applyBorder="1"/>
    <xf numFmtId="0" fontId="4" fillId="0" borderId="4" xfId="15" applyBorder="1"/>
    <xf numFmtId="0" fontId="23" fillId="4" borderId="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2" fillId="4" borderId="38" xfId="15" applyFont="1" applyFill="1" applyBorder="1" applyAlignment="1">
      <alignment horizontal="center" vertical="center" wrapText="1"/>
    </xf>
    <xf numFmtId="0" fontId="15" fillId="4" borderId="16" xfId="15" applyFont="1" applyFill="1" applyBorder="1" applyAlignment="1">
      <alignment horizontal="center" vertical="center" wrapText="1"/>
    </xf>
    <xf numFmtId="0" fontId="15" fillId="4" borderId="41" xfId="15" applyFont="1" applyFill="1" applyBorder="1" applyAlignment="1">
      <alignment horizontal="center" vertical="center" wrapText="1"/>
    </xf>
    <xf numFmtId="0" fontId="2" fillId="4" borderId="25" xfId="15" applyFont="1" applyFill="1" applyBorder="1" applyAlignment="1">
      <alignment horizontal="center" vertical="center" wrapText="1"/>
    </xf>
    <xf numFmtId="0" fontId="2" fillId="4" borderId="30" xfId="15" applyFont="1" applyFill="1" applyBorder="1" applyAlignment="1">
      <alignment horizontal="center" vertical="center" wrapText="1"/>
    </xf>
    <xf numFmtId="0" fontId="15" fillId="5" borderId="44" xfId="18" applyFont="1" applyFill="1" applyBorder="1" applyAlignment="1">
      <alignment horizontal="center" vertical="center" wrapText="1"/>
    </xf>
    <xf numFmtId="0" fontId="15" fillId="5" borderId="5" xfId="18" applyFont="1" applyFill="1" applyBorder="1" applyAlignment="1">
      <alignment horizontal="center" vertical="center" wrapText="1"/>
    </xf>
    <xf numFmtId="0" fontId="15" fillId="5" borderId="18" xfId="18" applyFont="1" applyFill="1" applyBorder="1" applyAlignment="1">
      <alignment horizontal="center" vertical="center" wrapText="1"/>
    </xf>
    <xf numFmtId="0" fontId="15" fillId="5" borderId="1" xfId="18" applyFont="1" applyFill="1" applyBorder="1" applyAlignment="1">
      <alignment horizontal="center" vertical="center" wrapText="1"/>
    </xf>
    <xf numFmtId="0" fontId="15" fillId="5" borderId="19" xfId="18" applyFont="1" applyFill="1" applyBorder="1" applyAlignment="1">
      <alignment horizontal="center" vertical="center" wrapText="1"/>
    </xf>
    <xf numFmtId="0" fontId="15" fillId="5" borderId="4" xfId="18" applyFont="1" applyFill="1" applyBorder="1" applyAlignment="1">
      <alignment horizontal="center" vertical="center" wrapText="1"/>
    </xf>
    <xf numFmtId="0" fontId="2" fillId="5" borderId="49"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11" fillId="0" borderId="0" xfId="18" applyFont="1" applyAlignment="1">
      <alignment horizontal="right"/>
    </xf>
    <xf numFmtId="3" fontId="4" fillId="0" borderId="38"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176" fontId="0" fillId="0" borderId="22"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58" xfId="0" applyBorder="1" applyAlignment="1">
      <alignment horizontal="center" vertical="center"/>
    </xf>
    <xf numFmtId="0" fontId="17" fillId="0" borderId="4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55" xfId="0" applyFont="1" applyFill="1" applyBorder="1" applyAlignment="1">
      <alignment horizontal="center" vertical="center" wrapText="1"/>
    </xf>
    <xf numFmtId="3" fontId="38" fillId="0" borderId="38" xfId="0" applyNumberFormat="1" applyFont="1" applyFill="1" applyBorder="1" applyAlignment="1">
      <alignment horizontal="center" vertical="center" wrapText="1"/>
    </xf>
    <xf numFmtId="3" fontId="38" fillId="0" borderId="24" xfId="0" applyNumberFormat="1" applyFont="1" applyFill="1" applyBorder="1" applyAlignment="1">
      <alignment horizontal="center" vertical="center" wrapText="1"/>
    </xf>
    <xf numFmtId="3" fontId="38" fillId="0" borderId="39"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0" fontId="0" fillId="0" borderId="6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0" fontId="0" fillId="0" borderId="57" xfId="0" applyBorder="1" applyAlignment="1">
      <alignment horizontal="center" vertical="center"/>
    </xf>
    <xf numFmtId="0" fontId="32" fillId="5" borderId="4" xfId="18" applyFont="1" applyFill="1" applyBorder="1" applyAlignment="1">
      <alignment horizontal="center" vertical="center" wrapText="1"/>
    </xf>
    <xf numFmtId="0" fontId="32" fillId="5" borderId="12" xfId="18" applyFont="1" applyFill="1" applyBorder="1" applyAlignment="1">
      <alignment horizontal="center" vertical="center" wrapText="1"/>
    </xf>
    <xf numFmtId="0" fontId="15" fillId="5" borderId="16" xfId="18" applyFont="1" applyFill="1" applyBorder="1" applyAlignment="1">
      <alignment horizontal="center" vertical="center" wrapText="1"/>
    </xf>
    <xf numFmtId="0" fontId="15" fillId="5" borderId="34" xfId="18" applyFont="1" applyFill="1" applyBorder="1" applyAlignment="1">
      <alignment horizontal="center" vertical="center" wrapText="1"/>
    </xf>
    <xf numFmtId="0" fontId="15" fillId="5" borderId="22" xfId="18" applyFont="1" applyFill="1" applyBorder="1" applyAlignment="1">
      <alignment horizontal="center" vertical="center" wrapText="1"/>
    </xf>
    <xf numFmtId="0" fontId="4" fillId="0" borderId="17" xfId="18" applyBorder="1" applyAlignment="1">
      <alignment horizontal="center"/>
    </xf>
    <xf numFmtId="0" fontId="4" fillId="0" borderId="3" xfId="18" applyBorder="1" applyAlignment="1">
      <alignment horizontal="center"/>
    </xf>
    <xf numFmtId="0" fontId="4" fillId="0" borderId="18" xfId="18" applyBorder="1" applyAlignment="1">
      <alignment horizontal="center"/>
    </xf>
    <xf numFmtId="0" fontId="4" fillId="0" borderId="1" xfId="18" applyBorder="1" applyAlignment="1">
      <alignment horizontal="center"/>
    </xf>
    <xf numFmtId="0" fontId="4" fillId="0" borderId="19" xfId="18" applyBorder="1" applyAlignment="1">
      <alignment horizontal="center"/>
    </xf>
    <xf numFmtId="0" fontId="4" fillId="0" borderId="4" xfId="18" applyBorder="1" applyAlignment="1">
      <alignment horizontal="center"/>
    </xf>
    <xf numFmtId="0" fontId="31" fillId="5" borderId="3" xfId="18" applyFont="1" applyFill="1" applyBorder="1" applyAlignment="1">
      <alignment horizontal="center" vertical="center" wrapText="1"/>
    </xf>
    <xf numFmtId="0" fontId="31" fillId="5" borderId="10" xfId="18" applyFont="1" applyFill="1" applyBorder="1" applyAlignment="1">
      <alignment horizontal="center" vertical="center" wrapText="1"/>
    </xf>
    <xf numFmtId="0" fontId="31" fillId="5" borderId="1" xfId="18" applyFont="1" applyFill="1" applyBorder="1" applyAlignment="1">
      <alignment horizontal="center" vertical="center" wrapText="1"/>
    </xf>
    <xf numFmtId="0" fontId="31" fillId="5" borderId="11" xfId="18" applyFont="1" applyFill="1" applyBorder="1" applyAlignment="1">
      <alignment horizontal="center" vertical="center" wrapText="1"/>
    </xf>
    <xf numFmtId="0" fontId="32" fillId="5" borderId="1" xfId="18" applyFont="1" applyFill="1" applyBorder="1" applyAlignment="1">
      <alignment horizontal="center" vertical="center" wrapText="1"/>
    </xf>
    <xf numFmtId="0" fontId="32" fillId="5" borderId="11" xfId="18" applyFont="1" applyFill="1" applyBorder="1" applyAlignment="1">
      <alignment horizontal="center" vertical="center" wrapText="1"/>
    </xf>
    <xf numFmtId="0" fontId="31" fillId="5" borderId="4" xfId="18" applyFont="1" applyFill="1" applyBorder="1" applyAlignment="1">
      <alignment horizontal="center" vertical="center" wrapText="1"/>
    </xf>
  </cellXfs>
  <cellStyles count="27">
    <cellStyle name="Coma 2" xfId="1" xr:uid="{00000000-0005-0000-0000-000000000000}"/>
    <cellStyle name="Coma 2 2" xfId="2" xr:uid="{00000000-0005-0000-0000-000001000000}"/>
    <cellStyle name="Millares" xfId="26" builtinId="3"/>
    <cellStyle name="Millares 2" xfId="3" xr:uid="{00000000-0005-0000-0000-000003000000}"/>
    <cellStyle name="Millares 2 2" xfId="4" xr:uid="{00000000-0005-0000-0000-000004000000}"/>
    <cellStyle name="Millares 3" xfId="5" xr:uid="{00000000-0005-0000-0000-000005000000}"/>
    <cellStyle name="Millares 3 2" xfId="6" xr:uid="{00000000-0005-0000-0000-000006000000}"/>
    <cellStyle name="Millares 4" xfId="7" xr:uid="{00000000-0005-0000-0000-000007000000}"/>
    <cellStyle name="Moneda" xfId="8" builtinId="4"/>
    <cellStyle name="Moneda 2" xfId="9" xr:uid="{00000000-0005-0000-0000-000009000000}"/>
    <cellStyle name="Moneda 2 2" xfId="10" xr:uid="{00000000-0005-0000-0000-00000A000000}"/>
    <cellStyle name="Moneda 2 2 2" xfId="11" xr:uid="{00000000-0005-0000-0000-00000B000000}"/>
    <cellStyle name="Moneda 2 3" xfId="12" xr:uid="{00000000-0005-0000-0000-00000C000000}"/>
    <cellStyle name="Moneda 3" xfId="13" xr:uid="{00000000-0005-0000-0000-00000D000000}"/>
    <cellStyle name="Moneda 4" xfId="14" xr:uid="{00000000-0005-0000-0000-00000E000000}"/>
    <cellStyle name="Normal" xfId="0" builtinId="0"/>
    <cellStyle name="Normal 2" xfId="15" xr:uid="{00000000-0005-0000-0000-000010000000}"/>
    <cellStyle name="Normal 2 10" xfId="16" xr:uid="{00000000-0005-0000-0000-000011000000}"/>
    <cellStyle name="Normal 3" xfId="17" xr:uid="{00000000-0005-0000-0000-000012000000}"/>
    <cellStyle name="Normal 3 2" xfId="18" xr:uid="{00000000-0005-0000-0000-000013000000}"/>
    <cellStyle name="Normal 4 2" xfId="19" xr:uid="{00000000-0005-0000-0000-000014000000}"/>
    <cellStyle name="Porcentaje" xfId="20" builtinId="5"/>
    <cellStyle name="Porcentaje 2" xfId="23" xr:uid="{00000000-0005-0000-0000-000016000000}"/>
    <cellStyle name="Porcentaje 3" xfId="24" xr:uid="{00000000-0005-0000-0000-000017000000}"/>
    <cellStyle name="Porcentaje 4" xfId="25" xr:uid="{00000000-0005-0000-0000-000018000000}"/>
    <cellStyle name="Porcentual 2" xfId="21" xr:uid="{00000000-0005-0000-0000-000019000000}"/>
    <cellStyle name="Porcentual 2 2" xfId="22" xr:uid="{00000000-0005-0000-0000-00001A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135541</xdr:colOff>
      <xdr:row>1</xdr:row>
      <xdr:rowOff>197076</xdr:rowOff>
    </xdr:from>
    <xdr:to>
      <xdr:col>4</xdr:col>
      <xdr:colOff>472309</xdr:colOff>
      <xdr:row>4</xdr:row>
      <xdr:rowOff>280896</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2322" y="458035"/>
          <a:ext cx="1511083" cy="128423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387458</xdr:colOff>
      <xdr:row>0</xdr:row>
      <xdr:rowOff>0</xdr:rowOff>
    </xdr:from>
    <xdr:to>
      <xdr:col>3</xdr:col>
      <xdr:colOff>258175</xdr:colOff>
      <xdr:row>3</xdr:row>
      <xdr:rowOff>403601</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7458" y="0"/>
          <a:ext cx="1210675" cy="6780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342900</xdr:colOff>
      <xdr:row>0</xdr:row>
      <xdr:rowOff>66675</xdr:rowOff>
    </xdr:from>
    <xdr:to>
      <xdr:col>2</xdr:col>
      <xdr:colOff>311855</xdr:colOff>
      <xdr:row>3</xdr:row>
      <xdr:rowOff>259162</xdr:rowOff>
    </xdr:to>
    <xdr:pic>
      <xdr:nvPicPr>
        <xdr:cNvPr id="2" name="Imagen 1">
          <a:extLst>
            <a:ext uri="{FF2B5EF4-FFF2-40B4-BE49-F238E27FC236}">
              <a16:creationId xmlns:a16="http://schemas.microsoft.com/office/drawing/2014/main" id="{1DBB8224-6D42-439F-8685-C9BD7BEBB7CD}"/>
            </a:ext>
          </a:extLst>
        </xdr:cNvPr>
        <xdr:cNvPicPr>
          <a:picLocks noChangeAspect="1"/>
        </xdr:cNvPicPr>
      </xdr:nvPicPr>
      <xdr:blipFill>
        <a:blip xmlns:r="http://schemas.openxmlformats.org/officeDocument/2006/relationships" r:embed="rId1"/>
        <a:stretch>
          <a:fillRect/>
        </a:stretch>
      </xdr:blipFill>
      <xdr:spPr>
        <a:xfrm>
          <a:off x="1104900" y="66675"/>
          <a:ext cx="2274005" cy="944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ulied.penaranda/Downloads/1030_II_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ATOS\Myriam.Leon\Mis%20documentos\Myriam%202017\SEGUIMIENTOS%20SEGPLAN\1029\3er%20trimestre%201029\PLAN%20DE%20ACCI&#211;N%201029-2017-3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sheetData sheetId="1">
        <row r="9">
          <cell r="H9">
            <v>0.3</v>
          </cell>
          <cell r="P9">
            <v>0.08</v>
          </cell>
          <cell r="Q9">
            <v>0.08</v>
          </cell>
          <cell r="S9">
            <v>0.1</v>
          </cell>
          <cell r="U9">
            <v>0.1</v>
          </cell>
          <cell r="AK9">
            <v>2.5000000000000001E-2</v>
          </cell>
          <cell r="AL9">
            <v>5.7500000000000002E-2</v>
          </cell>
        </row>
        <row r="10">
          <cell r="H10">
            <v>6016450881</v>
          </cell>
          <cell r="P10">
            <v>1425771668</v>
          </cell>
          <cell r="Q10">
            <v>1349748501</v>
          </cell>
          <cell r="S10">
            <v>1294863000</v>
          </cell>
          <cell r="U10">
            <v>1315936833</v>
          </cell>
          <cell r="AK10">
            <v>611152000</v>
          </cell>
          <cell r="AL10">
            <v>877012042</v>
          </cell>
        </row>
        <row r="12">
          <cell r="P12">
            <v>620935578</v>
          </cell>
          <cell r="Q12">
            <v>620935578</v>
          </cell>
          <cell r="S12">
            <v>646151292</v>
          </cell>
          <cell r="U12">
            <v>646151292</v>
          </cell>
          <cell r="AK12">
            <v>189411082</v>
          </cell>
          <cell r="AL12">
            <v>334761628</v>
          </cell>
        </row>
        <row r="15">
          <cell r="H15">
            <v>0.5</v>
          </cell>
          <cell r="P15">
            <v>0.14000000000000001</v>
          </cell>
          <cell r="Q15">
            <v>0.14000000000000001</v>
          </cell>
          <cell r="S15">
            <v>0.28000000000000003</v>
          </cell>
          <cell r="U15">
            <v>0.28000000000000003</v>
          </cell>
          <cell r="AK15">
            <v>8.4000000000000005E-2</v>
          </cell>
          <cell r="AL15">
            <v>0.26</v>
          </cell>
        </row>
        <row r="16">
          <cell r="H16">
            <v>4260737121</v>
          </cell>
          <cell r="P16">
            <v>296592000</v>
          </cell>
          <cell r="Q16">
            <v>396774367</v>
          </cell>
          <cell r="S16">
            <v>899618000</v>
          </cell>
          <cell r="U16">
            <v>878544167</v>
          </cell>
          <cell r="AK16">
            <v>197188032</v>
          </cell>
          <cell r="AL16">
            <v>160007766</v>
          </cell>
        </row>
        <row r="17">
          <cell r="P17">
            <v>0</v>
          </cell>
          <cell r="Q17">
            <v>0</v>
          </cell>
        </row>
        <row r="18">
          <cell r="P18">
            <v>1331606362</v>
          </cell>
          <cell r="Q18">
            <v>1331606362</v>
          </cell>
          <cell r="S18">
            <v>192550033</v>
          </cell>
          <cell r="U18">
            <v>192550033</v>
          </cell>
          <cell r="AK18">
            <v>22050033</v>
          </cell>
          <cell r="AL18">
            <v>192550033</v>
          </cell>
        </row>
        <row r="21">
          <cell r="H21">
            <v>1.0000000000000002</v>
          </cell>
          <cell r="O21">
            <v>0.32</v>
          </cell>
          <cell r="P21">
            <v>0.32</v>
          </cell>
          <cell r="S21">
            <v>0.28000000000000003</v>
          </cell>
          <cell r="U21">
            <v>0.28000000000000003</v>
          </cell>
          <cell r="AK21">
            <v>7.0000000000000007E-2</v>
          </cell>
          <cell r="AL21">
            <v>0.14000000000000001</v>
          </cell>
        </row>
        <row r="22">
          <cell r="H22">
            <v>1071530374</v>
          </cell>
          <cell r="O22">
            <v>561155000</v>
          </cell>
          <cell r="P22">
            <v>561155000</v>
          </cell>
          <cell r="S22">
            <v>369713000</v>
          </cell>
          <cell r="U22">
            <v>369713000</v>
          </cell>
          <cell r="AK22">
            <v>68101400</v>
          </cell>
          <cell r="AL22">
            <v>68101400</v>
          </cell>
        </row>
        <row r="23">
          <cell r="N23">
            <v>0</v>
          </cell>
          <cell r="O23">
            <v>0</v>
          </cell>
          <cell r="P23">
            <v>0</v>
          </cell>
        </row>
        <row r="24">
          <cell r="O24">
            <v>0</v>
          </cell>
          <cell r="P24">
            <v>0</v>
          </cell>
          <cell r="S24">
            <v>54359346</v>
          </cell>
          <cell r="U24">
            <v>54359346</v>
          </cell>
          <cell r="AK24">
            <v>7432066</v>
          </cell>
          <cell r="AL24">
            <v>54359346</v>
          </cell>
        </row>
        <row r="27">
          <cell r="H27">
            <v>0.29899999999999999</v>
          </cell>
          <cell r="P27">
            <v>7.0000000000000007E-2</v>
          </cell>
          <cell r="Q27">
            <v>7.0000000000000007E-2</v>
          </cell>
          <cell r="S27">
            <v>8.7999999999999995E-2</v>
          </cell>
          <cell r="U27">
            <v>8.7999999999999995E-2</v>
          </cell>
          <cell r="AK27">
            <v>2.1999999999999999E-2</v>
          </cell>
          <cell r="AL27">
            <v>4.8399999999999999E-2</v>
          </cell>
        </row>
        <row r="28">
          <cell r="H28">
            <v>5973825915</v>
          </cell>
          <cell r="P28">
            <v>547663332</v>
          </cell>
          <cell r="Q28">
            <v>517510399</v>
          </cell>
          <cell r="S28">
            <v>902806000</v>
          </cell>
          <cell r="U28">
            <v>902806000</v>
          </cell>
          <cell r="AK28">
            <v>212806000</v>
          </cell>
          <cell r="AL28">
            <v>539164771</v>
          </cell>
        </row>
        <row r="29">
          <cell r="H29">
            <v>1E-3</v>
          </cell>
          <cell r="S29">
            <v>1E-3</v>
          </cell>
          <cell r="U29">
            <v>1E-3</v>
          </cell>
        </row>
        <row r="30">
          <cell r="P30">
            <v>463926449</v>
          </cell>
          <cell r="Q30">
            <v>463926449</v>
          </cell>
          <cell r="S30">
            <v>129497100</v>
          </cell>
          <cell r="U30">
            <v>129497100</v>
          </cell>
          <cell r="AK30">
            <v>9697100</v>
          </cell>
          <cell r="AL30">
            <v>129497100</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refreshError="1"/>
      <sheetData sheetId="1" refreshError="1">
        <row r="11">
          <cell r="H11"/>
          <cell r="M11"/>
          <cell r="N11"/>
          <cell r="O11"/>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sda.gov.co/usdkv8/"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opLeftCell="A15" zoomScale="73" zoomScaleNormal="73" zoomScaleSheetLayoutView="50" workbookViewId="0">
      <selection activeCell="B15" sqref="B15:AX15"/>
    </sheetView>
  </sheetViews>
  <sheetFormatPr baseColWidth="10" defaultColWidth="11.42578125" defaultRowHeight="15" x14ac:dyDescent="0.25"/>
  <cols>
    <col min="1" max="1" width="11.42578125" style="1"/>
    <col min="2" max="2" width="8.85546875" style="1" customWidth="1"/>
    <col min="3" max="3" width="26.7109375" style="1" hidden="1" customWidth="1"/>
    <col min="4" max="4" width="8.85546875" style="1" customWidth="1"/>
    <col min="5" max="5" width="16.140625" style="1" customWidth="1"/>
    <col min="6" max="6" width="9.5703125" style="1" customWidth="1"/>
    <col min="7" max="7" width="22" style="1" hidden="1" customWidth="1"/>
    <col min="8" max="8" width="15.28515625" style="1" hidden="1" customWidth="1"/>
    <col min="9" max="9" width="9.28515625" style="1" customWidth="1"/>
    <col min="10" max="10" width="13.5703125" style="20" hidden="1" customWidth="1"/>
    <col min="11" max="11" width="10.7109375" style="27" customWidth="1"/>
    <col min="12" max="12" width="15.28515625" style="26" hidden="1" customWidth="1"/>
    <col min="13" max="13" width="15.28515625" style="20" hidden="1" customWidth="1"/>
    <col min="14" max="14" width="9.140625" style="27" customWidth="1"/>
    <col min="15" max="15" width="12.5703125" style="27" hidden="1" customWidth="1"/>
    <col min="16" max="16" width="12.5703125" style="26" hidden="1" customWidth="1"/>
    <col min="17" max="19" width="12.28515625" style="26" hidden="1" customWidth="1"/>
    <col min="20" max="20" width="8.85546875" style="27" customWidth="1"/>
    <col min="21" max="21" width="9.85546875" style="27" hidden="1" customWidth="1"/>
    <col min="22" max="22" width="9.5703125" style="26" customWidth="1"/>
    <col min="23" max="23" width="9.85546875" style="26" customWidth="1"/>
    <col min="24" max="25" width="12.7109375" style="26" hidden="1" customWidth="1"/>
    <col min="26" max="26" width="12.7109375" style="27" hidden="1" customWidth="1"/>
    <col min="27" max="27" width="8.42578125" style="27" customWidth="1"/>
    <col min="28" max="31" width="12.7109375" style="26" hidden="1" customWidth="1"/>
    <col min="32" max="32" width="12.7109375" style="27" hidden="1" customWidth="1"/>
    <col min="33" max="33" width="9.5703125" style="27" customWidth="1"/>
    <col min="34" max="38" width="12.7109375" style="27" hidden="1" customWidth="1"/>
    <col min="39" max="39" width="11.28515625" style="1" customWidth="1"/>
    <col min="40" max="40" width="11" style="1" customWidth="1"/>
    <col min="41" max="42" width="10.28515625" style="1" hidden="1" customWidth="1"/>
    <col min="43" max="43" width="10.7109375" style="1" customWidth="1"/>
    <col min="44" max="44" width="12.42578125" style="1" customWidth="1"/>
    <col min="45" max="45" width="93.28515625" style="1" hidden="1" customWidth="1"/>
    <col min="46" max="47" width="18.7109375" style="1" hidden="1" customWidth="1"/>
    <col min="48" max="48" width="34.28515625" style="1" hidden="1" customWidth="1"/>
    <col min="49" max="49" width="29.85546875" style="1" hidden="1" customWidth="1"/>
    <col min="50" max="50" width="78.42578125" style="1" customWidth="1"/>
    <col min="51" max="52" width="20.42578125" style="1" hidden="1" customWidth="1"/>
    <col min="53" max="53" width="30.28515625" style="1" hidden="1" customWidth="1"/>
    <col min="54" max="54" width="55.28515625" style="1" hidden="1" customWidth="1"/>
    <col min="55" max="16384" width="11.42578125" style="1"/>
  </cols>
  <sheetData>
    <row r="1" spans="1:54" ht="21" customHeight="1" thickBot="1" x14ac:dyDescent="0.3">
      <c r="B1" s="4"/>
      <c r="C1" s="4"/>
      <c r="D1" s="4"/>
      <c r="E1" s="4"/>
      <c r="F1" s="4"/>
      <c r="G1" s="4"/>
      <c r="H1" s="4"/>
      <c r="I1" s="4"/>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4"/>
      <c r="AN1" s="4"/>
      <c r="AO1" s="4"/>
      <c r="AP1" s="4"/>
      <c r="AQ1" s="4"/>
      <c r="AR1" s="4"/>
      <c r="AS1" s="4"/>
      <c r="AT1" s="4"/>
      <c r="AU1" s="4"/>
      <c r="AV1" s="4"/>
      <c r="AW1" s="4"/>
    </row>
    <row r="2" spans="1:54" ht="38.25" customHeight="1" thickBot="1" x14ac:dyDescent="0.3">
      <c r="A2" s="275"/>
      <c r="B2" s="276"/>
      <c r="C2" s="276"/>
      <c r="D2" s="276"/>
      <c r="E2" s="276"/>
      <c r="F2" s="276"/>
      <c r="G2" s="276"/>
      <c r="H2" s="279" t="s">
        <v>0</v>
      </c>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9"/>
      <c r="AW2" s="279"/>
      <c r="AX2" s="280"/>
    </row>
    <row r="3" spans="1:54" ht="28.5" customHeight="1" thickBot="1" x14ac:dyDescent="0.3">
      <c r="A3" s="277"/>
      <c r="B3" s="278"/>
      <c r="C3" s="278"/>
      <c r="D3" s="278"/>
      <c r="E3" s="278"/>
      <c r="F3" s="278"/>
      <c r="G3" s="278"/>
      <c r="H3" s="279" t="s">
        <v>103</v>
      </c>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c r="AT3" s="279"/>
      <c r="AU3" s="279"/>
      <c r="AV3" s="279"/>
      <c r="AW3" s="279"/>
      <c r="AX3" s="280"/>
    </row>
    <row r="4" spans="1:54" ht="27.75" customHeight="1" thickBot="1" x14ac:dyDescent="0.3">
      <c r="A4" s="277"/>
      <c r="B4" s="278"/>
      <c r="C4" s="278"/>
      <c r="D4" s="278"/>
      <c r="E4" s="278"/>
      <c r="F4" s="278"/>
      <c r="G4" s="278"/>
      <c r="H4" s="279" t="s">
        <v>130</v>
      </c>
      <c r="I4" s="279"/>
      <c r="J4" s="279"/>
      <c r="K4" s="279"/>
      <c r="L4" s="279"/>
      <c r="M4" s="279"/>
      <c r="N4" s="279"/>
      <c r="O4" s="279"/>
      <c r="P4" s="279"/>
      <c r="Q4" s="279"/>
      <c r="R4" s="279"/>
      <c r="S4" s="279" t="s">
        <v>131</v>
      </c>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80"/>
    </row>
    <row r="5" spans="1:54" ht="26.25" customHeight="1" thickBot="1" x14ac:dyDescent="0.3">
      <c r="A5" s="277"/>
      <c r="B5" s="278"/>
      <c r="C5" s="278"/>
      <c r="D5" s="278"/>
      <c r="E5" s="278"/>
      <c r="F5" s="278"/>
      <c r="G5" s="278"/>
      <c r="H5" s="250" t="s">
        <v>3</v>
      </c>
      <c r="I5" s="250"/>
      <c r="J5" s="250"/>
      <c r="K5" s="250"/>
      <c r="L5" s="250"/>
      <c r="M5" s="250"/>
      <c r="N5" s="250"/>
      <c r="O5" s="250"/>
      <c r="P5" s="250"/>
      <c r="Q5" s="250"/>
      <c r="R5" s="250"/>
      <c r="S5" s="250" t="s">
        <v>182</v>
      </c>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1"/>
    </row>
    <row r="6" spans="1:54" ht="15" customHeight="1" x14ac:dyDescent="0.25">
      <c r="A6" s="277"/>
      <c r="B6" s="278"/>
      <c r="C6" s="278"/>
      <c r="D6" s="278"/>
      <c r="E6" s="278"/>
      <c r="F6" s="278"/>
      <c r="G6" s="278"/>
      <c r="H6" s="31"/>
      <c r="I6" s="31"/>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1"/>
      <c r="AN6" s="31"/>
      <c r="AO6" s="31"/>
      <c r="AP6" s="31"/>
      <c r="AQ6" s="31"/>
      <c r="AR6" s="31"/>
      <c r="AS6" s="31"/>
      <c r="AT6" s="31"/>
      <c r="AU6" s="31"/>
      <c r="AV6" s="31"/>
      <c r="AW6" s="33"/>
      <c r="AX6" s="215"/>
    </row>
    <row r="7" spans="1:54" ht="30" customHeight="1" x14ac:dyDescent="0.25">
      <c r="A7" s="265" t="s">
        <v>4</v>
      </c>
      <c r="B7" s="266"/>
      <c r="C7" s="266"/>
      <c r="D7" s="266"/>
      <c r="E7" s="266"/>
      <c r="F7" s="266"/>
      <c r="G7" s="266"/>
      <c r="H7" s="266"/>
      <c r="I7" s="266"/>
      <c r="J7" s="266"/>
      <c r="K7" s="266"/>
      <c r="L7" s="266"/>
      <c r="M7" s="266"/>
      <c r="N7" s="266"/>
      <c r="O7" s="266"/>
      <c r="P7" s="266"/>
      <c r="Q7" s="266"/>
      <c r="R7" s="266"/>
      <c r="S7" s="252" t="s">
        <v>134</v>
      </c>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c r="AW7" s="252"/>
      <c r="AX7" s="253"/>
    </row>
    <row r="8" spans="1:54" ht="30" customHeight="1" x14ac:dyDescent="0.25">
      <c r="A8" s="265" t="s">
        <v>2</v>
      </c>
      <c r="B8" s="266"/>
      <c r="C8" s="266"/>
      <c r="D8" s="266"/>
      <c r="E8" s="266"/>
      <c r="F8" s="266"/>
      <c r="G8" s="266"/>
      <c r="H8" s="266"/>
      <c r="I8" s="266"/>
      <c r="J8" s="266"/>
      <c r="K8" s="266"/>
      <c r="L8" s="266"/>
      <c r="M8" s="266"/>
      <c r="N8" s="266"/>
      <c r="O8" s="266"/>
      <c r="P8" s="266"/>
      <c r="Q8" s="266"/>
      <c r="R8" s="266"/>
      <c r="S8" s="252" t="s">
        <v>135</v>
      </c>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3"/>
    </row>
    <row r="9" spans="1:54" ht="36" customHeight="1" thickBot="1" x14ac:dyDescent="0.3">
      <c r="A9" s="263"/>
      <c r="B9" s="264"/>
      <c r="C9" s="264"/>
      <c r="D9" s="264"/>
      <c r="E9" s="264"/>
      <c r="F9" s="264"/>
      <c r="G9" s="264"/>
      <c r="H9" s="264"/>
      <c r="I9" s="264"/>
      <c r="J9" s="264"/>
      <c r="K9" s="264"/>
      <c r="L9" s="264"/>
      <c r="M9" s="264"/>
      <c r="N9" s="264"/>
      <c r="O9" s="264"/>
      <c r="P9" s="264"/>
      <c r="Q9" s="264"/>
      <c r="R9" s="30"/>
      <c r="S9" s="30"/>
      <c r="T9" s="30"/>
      <c r="U9" s="30"/>
      <c r="V9" s="30"/>
      <c r="W9" s="30"/>
      <c r="X9" s="30"/>
      <c r="Y9" s="30"/>
      <c r="Z9" s="30"/>
      <c r="AA9" s="30"/>
      <c r="AB9" s="30"/>
      <c r="AC9" s="30"/>
      <c r="AD9" s="30"/>
      <c r="AE9" s="30"/>
      <c r="AF9" s="30"/>
      <c r="AG9" s="30"/>
      <c r="AH9" s="30"/>
      <c r="AI9" s="30"/>
      <c r="AJ9" s="30"/>
      <c r="AK9" s="30"/>
      <c r="AL9" s="30"/>
      <c r="AM9" s="31"/>
      <c r="AN9" s="31"/>
      <c r="AO9" s="31"/>
      <c r="AP9" s="31"/>
      <c r="AQ9" s="31"/>
      <c r="AR9" s="31"/>
      <c r="AS9" s="31"/>
      <c r="AT9" s="31"/>
      <c r="AU9" s="31"/>
      <c r="AV9" s="31"/>
      <c r="AW9" s="33"/>
      <c r="AX9" s="215"/>
    </row>
    <row r="10" spans="1:54" s="2" customFormat="1" ht="43.5" customHeight="1" x14ac:dyDescent="0.25">
      <c r="A10" s="272" t="s">
        <v>118</v>
      </c>
      <c r="B10" s="274"/>
      <c r="C10" s="274"/>
      <c r="D10" s="285" t="s">
        <v>85</v>
      </c>
      <c r="E10" s="285"/>
      <c r="F10" s="269" t="s">
        <v>87</v>
      </c>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269" t="s">
        <v>95</v>
      </c>
      <c r="AR10" s="269" t="s">
        <v>96</v>
      </c>
      <c r="AS10" s="260" t="s">
        <v>158</v>
      </c>
      <c r="AT10" s="260" t="s">
        <v>97</v>
      </c>
      <c r="AU10" s="260" t="s">
        <v>98</v>
      </c>
      <c r="AV10" s="260" t="s">
        <v>99</v>
      </c>
      <c r="AW10" s="254" t="s">
        <v>100</v>
      </c>
      <c r="AX10" s="254" t="s">
        <v>186</v>
      </c>
      <c r="AY10" s="257" t="s">
        <v>97</v>
      </c>
      <c r="AZ10" s="260" t="s">
        <v>98</v>
      </c>
      <c r="BA10" s="260" t="s">
        <v>99</v>
      </c>
      <c r="BB10" s="254" t="s">
        <v>100</v>
      </c>
    </row>
    <row r="11" spans="1:54" s="3" customFormat="1" ht="30.75" customHeight="1" x14ac:dyDescent="0.2">
      <c r="A11" s="272" t="s">
        <v>117</v>
      </c>
      <c r="B11" s="272" t="s">
        <v>84</v>
      </c>
      <c r="C11" s="274" t="s">
        <v>119</v>
      </c>
      <c r="D11" s="274" t="s">
        <v>70</v>
      </c>
      <c r="E11" s="274" t="s">
        <v>86</v>
      </c>
      <c r="F11" s="267" t="s">
        <v>88</v>
      </c>
      <c r="G11" s="267" t="s">
        <v>89</v>
      </c>
      <c r="H11" s="267" t="s">
        <v>90</v>
      </c>
      <c r="I11" s="267" t="s">
        <v>91</v>
      </c>
      <c r="J11" s="267" t="s">
        <v>92</v>
      </c>
      <c r="K11" s="103"/>
      <c r="L11" s="282" t="s">
        <v>93</v>
      </c>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4"/>
      <c r="AM11" s="287" t="s">
        <v>94</v>
      </c>
      <c r="AN11" s="287"/>
      <c r="AO11" s="287"/>
      <c r="AP11" s="287"/>
      <c r="AQ11" s="267"/>
      <c r="AR11" s="267"/>
      <c r="AS11" s="261"/>
      <c r="AT11" s="261"/>
      <c r="AU11" s="261"/>
      <c r="AV11" s="261"/>
      <c r="AW11" s="255"/>
      <c r="AX11" s="255"/>
      <c r="AY11" s="258"/>
      <c r="AZ11" s="261"/>
      <c r="BA11" s="261"/>
      <c r="BB11" s="255"/>
    </row>
    <row r="12" spans="1:54" s="3" customFormat="1" ht="31.5" customHeight="1" x14ac:dyDescent="0.2">
      <c r="A12" s="272"/>
      <c r="B12" s="272"/>
      <c r="C12" s="274"/>
      <c r="D12" s="274"/>
      <c r="E12" s="274"/>
      <c r="F12" s="267"/>
      <c r="G12" s="267"/>
      <c r="H12" s="267"/>
      <c r="I12" s="267"/>
      <c r="J12" s="267"/>
      <c r="K12" s="270" t="s">
        <v>120</v>
      </c>
      <c r="L12" s="286">
        <v>2016</v>
      </c>
      <c r="M12" s="286"/>
      <c r="N12" s="286"/>
      <c r="O12" s="282">
        <v>2017</v>
      </c>
      <c r="P12" s="283"/>
      <c r="Q12" s="283"/>
      <c r="R12" s="283"/>
      <c r="S12" s="283"/>
      <c r="T12" s="284"/>
      <c r="U12" s="288">
        <v>2018</v>
      </c>
      <c r="V12" s="289"/>
      <c r="W12" s="289"/>
      <c r="X12" s="289"/>
      <c r="Y12" s="289"/>
      <c r="Z12" s="290"/>
      <c r="AA12" s="282">
        <v>2019</v>
      </c>
      <c r="AB12" s="283"/>
      <c r="AC12" s="283"/>
      <c r="AD12" s="283"/>
      <c r="AE12" s="283"/>
      <c r="AF12" s="284"/>
      <c r="AG12" s="282">
        <v>2020</v>
      </c>
      <c r="AH12" s="283"/>
      <c r="AI12" s="283"/>
      <c r="AJ12" s="283"/>
      <c r="AK12" s="283"/>
      <c r="AL12" s="284"/>
      <c r="AM12" s="267" t="s">
        <v>5</v>
      </c>
      <c r="AN12" s="267" t="s">
        <v>6</v>
      </c>
      <c r="AO12" s="267" t="s">
        <v>7</v>
      </c>
      <c r="AP12" s="267" t="s">
        <v>8</v>
      </c>
      <c r="AQ12" s="267"/>
      <c r="AR12" s="267"/>
      <c r="AS12" s="261"/>
      <c r="AT12" s="261"/>
      <c r="AU12" s="261"/>
      <c r="AV12" s="261"/>
      <c r="AW12" s="255"/>
      <c r="AX12" s="255"/>
      <c r="AY12" s="258"/>
      <c r="AZ12" s="261"/>
      <c r="BA12" s="261"/>
      <c r="BB12" s="255"/>
    </row>
    <row r="13" spans="1:54" s="3" customFormat="1" ht="48.75" customHeight="1" thickBot="1" x14ac:dyDescent="0.25">
      <c r="A13" s="273"/>
      <c r="B13" s="273"/>
      <c r="C13" s="281"/>
      <c r="D13" s="281"/>
      <c r="E13" s="281"/>
      <c r="F13" s="268"/>
      <c r="G13" s="268"/>
      <c r="H13" s="268"/>
      <c r="I13" s="268"/>
      <c r="J13" s="268"/>
      <c r="K13" s="271"/>
      <c r="L13" s="197" t="s">
        <v>124</v>
      </c>
      <c r="M13" s="197" t="s">
        <v>128</v>
      </c>
      <c r="N13" s="197" t="s">
        <v>33</v>
      </c>
      <c r="O13" s="197" t="s">
        <v>123</v>
      </c>
      <c r="P13" s="197" t="s">
        <v>126</v>
      </c>
      <c r="Q13" s="197" t="s">
        <v>127</v>
      </c>
      <c r="R13" s="197" t="s">
        <v>124</v>
      </c>
      <c r="S13" s="197" t="s">
        <v>128</v>
      </c>
      <c r="T13" s="197" t="s">
        <v>33</v>
      </c>
      <c r="U13" s="197" t="s">
        <v>123</v>
      </c>
      <c r="V13" s="197" t="s">
        <v>126</v>
      </c>
      <c r="W13" s="197" t="s">
        <v>127</v>
      </c>
      <c r="X13" s="197" t="s">
        <v>124</v>
      </c>
      <c r="Y13" s="197" t="s">
        <v>128</v>
      </c>
      <c r="Z13" s="197" t="s">
        <v>33</v>
      </c>
      <c r="AA13" s="197" t="s">
        <v>123</v>
      </c>
      <c r="AB13" s="197" t="s">
        <v>126</v>
      </c>
      <c r="AC13" s="197" t="s">
        <v>127</v>
      </c>
      <c r="AD13" s="197" t="s">
        <v>124</v>
      </c>
      <c r="AE13" s="197" t="s">
        <v>128</v>
      </c>
      <c r="AF13" s="197" t="s">
        <v>33</v>
      </c>
      <c r="AG13" s="197" t="s">
        <v>123</v>
      </c>
      <c r="AH13" s="197" t="s">
        <v>126</v>
      </c>
      <c r="AI13" s="197" t="s">
        <v>127</v>
      </c>
      <c r="AJ13" s="197" t="s">
        <v>124</v>
      </c>
      <c r="AK13" s="197" t="s">
        <v>128</v>
      </c>
      <c r="AL13" s="197" t="s">
        <v>33</v>
      </c>
      <c r="AM13" s="268"/>
      <c r="AN13" s="268"/>
      <c r="AO13" s="268"/>
      <c r="AP13" s="268"/>
      <c r="AQ13" s="268"/>
      <c r="AR13" s="268"/>
      <c r="AS13" s="262"/>
      <c r="AT13" s="262"/>
      <c r="AU13" s="262"/>
      <c r="AV13" s="262"/>
      <c r="AW13" s="256"/>
      <c r="AX13" s="256"/>
      <c r="AY13" s="259"/>
      <c r="AZ13" s="262"/>
      <c r="BA13" s="262"/>
      <c r="BB13" s="256"/>
    </row>
    <row r="14" spans="1:54" s="3" customFormat="1" ht="343.15" customHeight="1" thickBot="1" x14ac:dyDescent="0.25">
      <c r="A14" s="219">
        <v>42</v>
      </c>
      <c r="B14" s="217">
        <v>1030</v>
      </c>
      <c r="C14" s="216" t="s">
        <v>136</v>
      </c>
      <c r="D14" s="198">
        <v>70</v>
      </c>
      <c r="E14" s="199" t="s">
        <v>137</v>
      </c>
      <c r="F14" s="200">
        <v>390</v>
      </c>
      <c r="G14" s="201" t="s">
        <v>138</v>
      </c>
      <c r="H14" s="202" t="s">
        <v>139</v>
      </c>
      <c r="I14" s="200" t="s">
        <v>140</v>
      </c>
      <c r="J14" s="203">
        <v>1</v>
      </c>
      <c r="K14" s="84">
        <v>1</v>
      </c>
      <c r="L14" s="84">
        <v>0.04</v>
      </c>
      <c r="M14" s="84">
        <v>0.04</v>
      </c>
      <c r="N14" s="84">
        <v>0.04</v>
      </c>
      <c r="O14" s="204">
        <v>0.28000000000000003</v>
      </c>
      <c r="P14" s="204">
        <v>0.28000000000000003</v>
      </c>
      <c r="Q14" s="204">
        <v>0.28000000000000003</v>
      </c>
      <c r="R14" s="84">
        <v>0.28000000000000003</v>
      </c>
      <c r="S14" s="84">
        <v>0.28000000000000003</v>
      </c>
      <c r="T14" s="84">
        <v>0.28000000000000003</v>
      </c>
      <c r="U14" s="84">
        <v>0.28000000000000003</v>
      </c>
      <c r="V14" s="84">
        <v>0.28000000000000003</v>
      </c>
      <c r="W14" s="84">
        <v>0.28000000000000003</v>
      </c>
      <c r="X14" s="85"/>
      <c r="Y14" s="84"/>
      <c r="Z14" s="84"/>
      <c r="AA14" s="84">
        <v>0.3</v>
      </c>
      <c r="AB14" s="84"/>
      <c r="AC14" s="84"/>
      <c r="AD14" s="220"/>
      <c r="AE14" s="205"/>
      <c r="AF14" s="205"/>
      <c r="AG14" s="84">
        <v>0.1</v>
      </c>
      <c r="AH14" s="206"/>
      <c r="AI14" s="207"/>
      <c r="AJ14" s="207"/>
      <c r="AK14" s="208"/>
      <c r="AL14" s="208"/>
      <c r="AM14" s="209">
        <v>7.0000000000000007E-2</v>
      </c>
      <c r="AN14" s="209">
        <v>0.14000000000000001</v>
      </c>
      <c r="AO14" s="86"/>
      <c r="AP14" s="208"/>
      <c r="AQ14" s="210">
        <f>+AN14/W14</f>
        <v>0.5</v>
      </c>
      <c r="AR14" s="211">
        <f>+(T14+N14+AN14)/K14</f>
        <v>0.46</v>
      </c>
      <c r="AS14" s="212" t="s">
        <v>178</v>
      </c>
      <c r="AT14" s="213" t="s">
        <v>149</v>
      </c>
      <c r="AU14" s="213" t="s">
        <v>149</v>
      </c>
      <c r="AV14" s="214" t="s">
        <v>167</v>
      </c>
      <c r="AW14" s="214" t="s">
        <v>168</v>
      </c>
      <c r="AX14" s="221" t="s">
        <v>198</v>
      </c>
      <c r="AY14" s="218" t="s">
        <v>149</v>
      </c>
      <c r="AZ14" s="100" t="s">
        <v>149</v>
      </c>
      <c r="BA14" s="101" t="s">
        <v>199</v>
      </c>
      <c r="BB14" s="104" t="s">
        <v>193</v>
      </c>
    </row>
    <row r="15" spans="1:54" ht="90.75" customHeight="1" thickBot="1" x14ac:dyDescent="0.3">
      <c r="A15" s="222"/>
      <c r="B15" s="291" t="s">
        <v>129</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3"/>
    </row>
  </sheetData>
  <mergeCells count="48">
    <mergeCell ref="G11:G13"/>
    <mergeCell ref="H11:H13"/>
    <mergeCell ref="B15:AX15"/>
    <mergeCell ref="A2:G6"/>
    <mergeCell ref="H2:AX2"/>
    <mergeCell ref="H3:AX3"/>
    <mergeCell ref="H4:AX4"/>
    <mergeCell ref="B11:B13"/>
    <mergeCell ref="C11:C13"/>
    <mergeCell ref="D11:D13"/>
    <mergeCell ref="E11:E13"/>
    <mergeCell ref="F11:F13"/>
    <mergeCell ref="AT10:AT13"/>
    <mergeCell ref="L11:AL11"/>
    <mergeCell ref="AM12:AM13"/>
    <mergeCell ref="AN12:AN13"/>
    <mergeCell ref="F10:AP10"/>
    <mergeCell ref="AS10:AS13"/>
    <mergeCell ref="I11:I13"/>
    <mergeCell ref="AZ10:AZ13"/>
    <mergeCell ref="BA10:BA13"/>
    <mergeCell ref="BB10:BB13"/>
    <mergeCell ref="A9:Q9"/>
    <mergeCell ref="A7:R7"/>
    <mergeCell ref="A8:R8"/>
    <mergeCell ref="AO12:AO13"/>
    <mergeCell ref="AP12:AP13"/>
    <mergeCell ref="AQ10:AQ13"/>
    <mergeCell ref="AR10:AR13"/>
    <mergeCell ref="K12:K13"/>
    <mergeCell ref="A11:A13"/>
    <mergeCell ref="A10:C10"/>
    <mergeCell ref="D10:E10"/>
    <mergeCell ref="AU10:AU13"/>
    <mergeCell ref="L12:N12"/>
    <mergeCell ref="H5:AX5"/>
    <mergeCell ref="S7:AX7"/>
    <mergeCell ref="S8:AX8"/>
    <mergeCell ref="AX10:AX13"/>
    <mergeCell ref="AY10:AY13"/>
    <mergeCell ref="AM11:AP11"/>
    <mergeCell ref="O12:T12"/>
    <mergeCell ref="U12:Z12"/>
    <mergeCell ref="AA12:AF12"/>
    <mergeCell ref="AG12:AL12"/>
    <mergeCell ref="J11:J13"/>
    <mergeCell ref="AV10:AV13"/>
    <mergeCell ref="AW10:AW13"/>
  </mergeCells>
  <phoneticPr fontId="8" type="noConversion"/>
  <dataValidations count="1">
    <dataValidation type="list" allowBlank="1" showInputMessage="1" showErrorMessage="1" sqref="I14" xr:uid="{00000000-0002-0000-0000-000000000000}">
      <formula1>$AS$14:$AS$14</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36"/>
  <sheetViews>
    <sheetView topLeftCell="B29" zoomScale="39" zoomScaleNormal="39" workbookViewId="0">
      <selection activeCell="A36" sqref="A36:AZ36"/>
    </sheetView>
  </sheetViews>
  <sheetFormatPr baseColWidth="10" defaultColWidth="11.42578125" defaultRowHeight="15.75" x14ac:dyDescent="0.25"/>
  <cols>
    <col min="1" max="1" width="12.85546875" style="1" hidden="1" customWidth="1"/>
    <col min="2" max="2" width="8.7109375" style="1" customWidth="1"/>
    <col min="3" max="3" width="11.28515625" style="1" customWidth="1"/>
    <col min="4" max="4" width="9.140625" style="7" customWidth="1"/>
    <col min="5" max="5" width="12.85546875" style="7" hidden="1" customWidth="1"/>
    <col min="6" max="6" width="14" style="7" hidden="1" customWidth="1"/>
    <col min="7" max="7" width="13.85546875" style="24" hidden="1" customWidth="1"/>
    <col min="8" max="8" width="16.28515625" style="8" customWidth="1"/>
    <col min="9" max="9" width="16.28515625" style="8" hidden="1" customWidth="1"/>
    <col min="10" max="10" width="15.7109375" style="8" hidden="1" customWidth="1"/>
    <col min="11" max="11" width="13.7109375" style="8" hidden="1" customWidth="1"/>
    <col min="12" max="12" width="18.28515625" style="8" customWidth="1"/>
    <col min="13" max="13" width="18.28515625" style="8" hidden="1" customWidth="1"/>
    <col min="14" max="14" width="16.42578125" style="8" hidden="1" customWidth="1"/>
    <col min="15" max="15" width="15.85546875" style="8" hidden="1" customWidth="1"/>
    <col min="16" max="17" width="16.7109375" style="8" hidden="1" customWidth="1"/>
    <col min="18" max="18" width="20.5703125" style="8" customWidth="1"/>
    <col min="19" max="19" width="18.28515625" style="8" customWidth="1"/>
    <col min="20" max="20" width="19.42578125" style="8" customWidth="1"/>
    <col min="21" max="21" width="20.5703125" style="8" customWidth="1"/>
    <col min="22" max="22" width="14" style="8" hidden="1" customWidth="1"/>
    <col min="23" max="23" width="13.42578125" style="8" hidden="1" customWidth="1"/>
    <col min="24" max="25" width="18.28515625" style="8" hidden="1" customWidth="1"/>
    <col min="26" max="26" width="13.42578125" style="8" hidden="1" customWidth="1"/>
    <col min="27" max="29" width="16.28515625" style="8" hidden="1" customWidth="1"/>
    <col min="30" max="31" width="18.28515625" style="8" hidden="1" customWidth="1"/>
    <col min="32" max="35" width="16.28515625" style="8" hidden="1" customWidth="1"/>
    <col min="36" max="36" width="18.28515625" style="8" hidden="1" customWidth="1"/>
    <col min="37" max="37" width="18" style="1" customWidth="1"/>
    <col min="38" max="38" width="20.28515625" style="1" customWidth="1"/>
    <col min="39" max="40" width="11.5703125" style="20" hidden="1" customWidth="1"/>
    <col min="41" max="42" width="13.140625" style="1" customWidth="1"/>
    <col min="43" max="43" width="123.42578125" style="1" hidden="1" customWidth="1"/>
    <col min="44" max="44" width="23.7109375" style="1" hidden="1" customWidth="1"/>
    <col min="45" max="45" width="20" style="1" hidden="1" customWidth="1"/>
    <col min="46" max="46" width="46.7109375" style="1" hidden="1" customWidth="1"/>
    <col min="47" max="47" width="81.28515625" style="1" hidden="1" customWidth="1"/>
    <col min="48" max="48" width="85.7109375" style="1" customWidth="1"/>
    <col min="49" max="49" width="25.42578125" style="1" customWidth="1"/>
    <col min="50" max="50" width="24.140625" style="1" customWidth="1"/>
    <col min="51" max="51" width="77.42578125" style="1" customWidth="1"/>
    <col min="52" max="52" width="70.85546875" style="1" customWidth="1"/>
    <col min="53" max="16384" width="11.42578125" style="1"/>
  </cols>
  <sheetData>
    <row r="1" spans="1:52" ht="38.25" hidden="1" customHeight="1" x14ac:dyDescent="0.25">
      <c r="A1" s="275"/>
      <c r="B1" s="276"/>
      <c r="C1" s="276"/>
      <c r="D1" s="276"/>
      <c r="E1" s="276"/>
      <c r="F1" s="383" t="s">
        <v>0</v>
      </c>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5"/>
    </row>
    <row r="2" spans="1:52" ht="45" customHeight="1" x14ac:dyDescent="0.25">
      <c r="A2" s="277"/>
      <c r="B2" s="278"/>
      <c r="C2" s="278"/>
      <c r="D2" s="278"/>
      <c r="E2" s="278"/>
      <c r="F2" s="377" t="s">
        <v>102</v>
      </c>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9"/>
    </row>
    <row r="3" spans="1:52" ht="38.25" customHeight="1" x14ac:dyDescent="0.25">
      <c r="A3" s="277"/>
      <c r="B3" s="278"/>
      <c r="C3" s="278"/>
      <c r="D3" s="278"/>
      <c r="E3" s="278"/>
      <c r="F3" s="375" t="s">
        <v>1</v>
      </c>
      <c r="G3" s="375"/>
      <c r="H3" s="375"/>
      <c r="I3" s="375"/>
      <c r="J3" s="375"/>
      <c r="K3" s="375"/>
      <c r="L3" s="375"/>
      <c r="M3" s="375"/>
      <c r="N3" s="375"/>
      <c r="O3" s="375"/>
      <c r="P3" s="375"/>
      <c r="Q3" s="377" t="s">
        <v>131</v>
      </c>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9"/>
    </row>
    <row r="4" spans="1:52" ht="47.25" customHeight="1" thickBot="1" x14ac:dyDescent="0.3">
      <c r="A4" s="372"/>
      <c r="B4" s="373"/>
      <c r="C4" s="373"/>
      <c r="D4" s="373"/>
      <c r="E4" s="373"/>
      <c r="F4" s="376" t="s">
        <v>3</v>
      </c>
      <c r="G4" s="376"/>
      <c r="H4" s="376"/>
      <c r="I4" s="376"/>
      <c r="J4" s="376"/>
      <c r="K4" s="376"/>
      <c r="L4" s="376"/>
      <c r="M4" s="376"/>
      <c r="N4" s="376"/>
      <c r="O4" s="376"/>
      <c r="P4" s="376"/>
      <c r="Q4" s="380" t="s">
        <v>182</v>
      </c>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381"/>
      <c r="AU4" s="382"/>
    </row>
    <row r="5" spans="1:52" ht="14.25" customHeight="1" thickBot="1" x14ac:dyDescent="0.3">
      <c r="AN5" s="25"/>
    </row>
    <row r="6" spans="1:52" s="29" customFormat="1" ht="27.6" customHeight="1" x14ac:dyDescent="0.25">
      <c r="A6" s="357" t="s">
        <v>59</v>
      </c>
      <c r="B6" s="285" t="s">
        <v>69</v>
      </c>
      <c r="C6" s="285"/>
      <c r="D6" s="285"/>
      <c r="E6" s="391" t="s">
        <v>73</v>
      </c>
      <c r="F6" s="386" t="s">
        <v>116</v>
      </c>
      <c r="G6" s="285" t="s">
        <v>74</v>
      </c>
      <c r="H6" s="274" t="s">
        <v>121</v>
      </c>
      <c r="I6" s="87"/>
      <c r="J6" s="368" t="s">
        <v>75</v>
      </c>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70"/>
      <c r="AK6" s="389" t="s">
        <v>76</v>
      </c>
      <c r="AL6" s="389"/>
      <c r="AM6" s="389"/>
      <c r="AN6" s="390"/>
      <c r="AO6" s="285" t="s">
        <v>78</v>
      </c>
      <c r="AP6" s="285" t="s">
        <v>79</v>
      </c>
      <c r="AQ6" s="285" t="s">
        <v>166</v>
      </c>
      <c r="AR6" s="285" t="s">
        <v>80</v>
      </c>
      <c r="AS6" s="285" t="s">
        <v>81</v>
      </c>
      <c r="AT6" s="285" t="s">
        <v>82</v>
      </c>
      <c r="AU6" s="321" t="s">
        <v>83</v>
      </c>
      <c r="AV6" s="285" t="s">
        <v>185</v>
      </c>
      <c r="AW6" s="285" t="s">
        <v>80</v>
      </c>
      <c r="AX6" s="285" t="s">
        <v>81</v>
      </c>
      <c r="AY6" s="285" t="s">
        <v>82</v>
      </c>
      <c r="AZ6" s="321" t="s">
        <v>83</v>
      </c>
    </row>
    <row r="7" spans="1:52" s="29" customFormat="1" ht="25.9" customHeight="1" x14ac:dyDescent="0.25">
      <c r="A7" s="272"/>
      <c r="B7" s="274"/>
      <c r="C7" s="274"/>
      <c r="D7" s="274"/>
      <c r="E7" s="392"/>
      <c r="F7" s="387"/>
      <c r="G7" s="274"/>
      <c r="H7" s="274"/>
      <c r="I7" s="371">
        <v>2016</v>
      </c>
      <c r="J7" s="371"/>
      <c r="K7" s="371"/>
      <c r="L7" s="371"/>
      <c r="M7" s="371">
        <v>2017</v>
      </c>
      <c r="N7" s="371"/>
      <c r="O7" s="371"/>
      <c r="P7" s="371"/>
      <c r="Q7" s="371"/>
      <c r="R7" s="371"/>
      <c r="S7" s="371">
        <v>2018</v>
      </c>
      <c r="T7" s="371"/>
      <c r="U7" s="371"/>
      <c r="V7" s="371"/>
      <c r="W7" s="371"/>
      <c r="X7" s="371"/>
      <c r="Y7" s="371">
        <v>2019</v>
      </c>
      <c r="Z7" s="371"/>
      <c r="AA7" s="371"/>
      <c r="AB7" s="371"/>
      <c r="AC7" s="371"/>
      <c r="AD7" s="371"/>
      <c r="AE7" s="371">
        <v>2020</v>
      </c>
      <c r="AF7" s="371"/>
      <c r="AG7" s="371"/>
      <c r="AH7" s="371"/>
      <c r="AI7" s="371"/>
      <c r="AJ7" s="371"/>
      <c r="AK7" s="374" t="s">
        <v>77</v>
      </c>
      <c r="AL7" s="374"/>
      <c r="AM7" s="374"/>
      <c r="AN7" s="374"/>
      <c r="AO7" s="274"/>
      <c r="AP7" s="274"/>
      <c r="AQ7" s="274"/>
      <c r="AR7" s="274"/>
      <c r="AS7" s="274"/>
      <c r="AT7" s="274"/>
      <c r="AU7" s="322"/>
      <c r="AV7" s="274"/>
      <c r="AW7" s="274"/>
      <c r="AX7" s="274"/>
      <c r="AY7" s="274"/>
      <c r="AZ7" s="322"/>
    </row>
    <row r="8" spans="1:52" s="29" customFormat="1" ht="48" customHeight="1" thickBot="1" x14ac:dyDescent="0.3">
      <c r="A8" s="358"/>
      <c r="B8" s="98" t="s">
        <v>70</v>
      </c>
      <c r="C8" s="98" t="s">
        <v>71</v>
      </c>
      <c r="D8" s="98" t="s">
        <v>72</v>
      </c>
      <c r="E8" s="393"/>
      <c r="F8" s="388"/>
      <c r="G8" s="281"/>
      <c r="H8" s="394"/>
      <c r="I8" s="99" t="s">
        <v>122</v>
      </c>
      <c r="J8" s="99" t="s">
        <v>124</v>
      </c>
      <c r="K8" s="99" t="s">
        <v>125</v>
      </c>
      <c r="L8" s="99" t="s">
        <v>33</v>
      </c>
      <c r="M8" s="99" t="s">
        <v>123</v>
      </c>
      <c r="N8" s="99" t="s">
        <v>126</v>
      </c>
      <c r="O8" s="99" t="s">
        <v>127</v>
      </c>
      <c r="P8" s="99" t="s">
        <v>124</v>
      </c>
      <c r="Q8" s="99" t="s">
        <v>128</v>
      </c>
      <c r="R8" s="99" t="s">
        <v>33</v>
      </c>
      <c r="S8" s="99" t="s">
        <v>123</v>
      </c>
      <c r="T8" s="99" t="s">
        <v>126</v>
      </c>
      <c r="U8" s="99" t="s">
        <v>127</v>
      </c>
      <c r="V8" s="99" t="s">
        <v>124</v>
      </c>
      <c r="W8" s="99" t="s">
        <v>128</v>
      </c>
      <c r="X8" s="99" t="s">
        <v>33</v>
      </c>
      <c r="Y8" s="99" t="s">
        <v>123</v>
      </c>
      <c r="Z8" s="99" t="s">
        <v>126</v>
      </c>
      <c r="AA8" s="99" t="s">
        <v>127</v>
      </c>
      <c r="AB8" s="99" t="s">
        <v>124</v>
      </c>
      <c r="AC8" s="99" t="s">
        <v>128</v>
      </c>
      <c r="AD8" s="99" t="s">
        <v>33</v>
      </c>
      <c r="AE8" s="99" t="s">
        <v>123</v>
      </c>
      <c r="AF8" s="99" t="s">
        <v>126</v>
      </c>
      <c r="AG8" s="99" t="s">
        <v>127</v>
      </c>
      <c r="AH8" s="99" t="s">
        <v>124</v>
      </c>
      <c r="AI8" s="99" t="s">
        <v>128</v>
      </c>
      <c r="AJ8" s="99" t="s">
        <v>33</v>
      </c>
      <c r="AK8" s="99" t="s">
        <v>5</v>
      </c>
      <c r="AL8" s="99" t="s">
        <v>6</v>
      </c>
      <c r="AM8" s="99" t="s">
        <v>7</v>
      </c>
      <c r="AN8" s="99" t="s">
        <v>8</v>
      </c>
      <c r="AO8" s="274"/>
      <c r="AP8" s="395"/>
      <c r="AQ8" s="281"/>
      <c r="AR8" s="281"/>
      <c r="AS8" s="281"/>
      <c r="AT8" s="281"/>
      <c r="AU8" s="323"/>
      <c r="AV8" s="281"/>
      <c r="AW8" s="281"/>
      <c r="AX8" s="281"/>
      <c r="AY8" s="281"/>
      <c r="AZ8" s="323"/>
    </row>
    <row r="9" spans="1:52" s="5" customFormat="1" ht="64.900000000000006" customHeight="1" x14ac:dyDescent="0.25">
      <c r="A9" s="327" t="s">
        <v>141</v>
      </c>
      <c r="B9" s="359">
        <v>1</v>
      </c>
      <c r="C9" s="362" t="s">
        <v>142</v>
      </c>
      <c r="D9" s="364" t="s">
        <v>132</v>
      </c>
      <c r="E9" s="330">
        <f>+GESTIÓN!D14</f>
        <v>70</v>
      </c>
      <c r="F9" s="330" t="s">
        <v>183</v>
      </c>
      <c r="G9" s="36" t="s">
        <v>9</v>
      </c>
      <c r="H9" s="106">
        <v>0.3</v>
      </c>
      <c r="I9" s="107">
        <v>0.5</v>
      </c>
      <c r="J9" s="108"/>
      <c r="K9" s="109"/>
      <c r="L9" s="110">
        <v>0.04</v>
      </c>
      <c r="M9" s="111">
        <v>0.08</v>
      </c>
      <c r="N9" s="111">
        <v>0.08</v>
      </c>
      <c r="O9" s="111">
        <v>0.08</v>
      </c>
      <c r="P9" s="111">
        <v>0.08</v>
      </c>
      <c r="Q9" s="111">
        <v>0.08</v>
      </c>
      <c r="R9" s="110">
        <v>0.08</v>
      </c>
      <c r="S9" s="112">
        <v>0.1</v>
      </c>
      <c r="T9" s="112">
        <v>0.1</v>
      </c>
      <c r="U9" s="112">
        <v>0.1</v>
      </c>
      <c r="V9" s="113"/>
      <c r="W9" s="113"/>
      <c r="X9" s="114"/>
      <c r="Y9" s="113">
        <v>0.06</v>
      </c>
      <c r="Z9" s="113"/>
      <c r="AA9" s="113"/>
      <c r="AB9" s="113"/>
      <c r="AC9" s="113"/>
      <c r="AD9" s="114"/>
      <c r="AE9" s="112">
        <v>0.02</v>
      </c>
      <c r="AF9" s="109"/>
      <c r="AG9" s="115"/>
      <c r="AH9" s="115"/>
      <c r="AI9" s="115"/>
      <c r="AJ9" s="116"/>
      <c r="AK9" s="223">
        <v>2.5000000000000001E-2</v>
      </c>
      <c r="AL9" s="171">
        <v>5.7500000000000002E-2</v>
      </c>
      <c r="AM9" s="118"/>
      <c r="AN9" s="118"/>
      <c r="AO9" s="119">
        <f>+AL9/U9</f>
        <v>0.57499999999999996</v>
      </c>
      <c r="AP9" s="120">
        <f>(L9+R9+AL9)/H9</f>
        <v>0.59166666666666667</v>
      </c>
      <c r="AQ9" s="365" t="s">
        <v>179</v>
      </c>
      <c r="AR9" s="303" t="s">
        <v>149</v>
      </c>
      <c r="AS9" s="303" t="s">
        <v>149</v>
      </c>
      <c r="AT9" s="339" t="s">
        <v>169</v>
      </c>
      <c r="AU9" s="336" t="s">
        <v>170</v>
      </c>
      <c r="AV9" s="311" t="s">
        <v>205</v>
      </c>
      <c r="AW9" s="314" t="s">
        <v>149</v>
      </c>
      <c r="AX9" s="314" t="s">
        <v>149</v>
      </c>
      <c r="AY9" s="315" t="s">
        <v>200</v>
      </c>
      <c r="AZ9" s="318" t="s">
        <v>190</v>
      </c>
    </row>
    <row r="10" spans="1:52" s="5" customFormat="1" ht="49.5" customHeight="1" x14ac:dyDescent="0.25">
      <c r="A10" s="327"/>
      <c r="B10" s="360"/>
      <c r="C10" s="352"/>
      <c r="D10" s="334"/>
      <c r="E10" s="331"/>
      <c r="F10" s="331"/>
      <c r="G10" s="34" t="s">
        <v>10</v>
      </c>
      <c r="H10" s="121">
        <f>+L10+R10+S10+Y10+AE10</f>
        <v>6016450881</v>
      </c>
      <c r="I10" s="122">
        <v>145330130</v>
      </c>
      <c r="J10" s="123"/>
      <c r="K10" s="124"/>
      <c r="L10" s="125">
        <v>971913980</v>
      </c>
      <c r="M10" s="126">
        <v>1325800000</v>
      </c>
      <c r="N10" s="126">
        <v>1325800000</v>
      </c>
      <c r="O10" s="127">
        <v>1425771668</v>
      </c>
      <c r="P10" s="127">
        <v>1425771668</v>
      </c>
      <c r="Q10" s="127">
        <v>1349748501</v>
      </c>
      <c r="R10" s="128">
        <v>1349673901</v>
      </c>
      <c r="S10" s="127">
        <v>1294863000</v>
      </c>
      <c r="T10" s="126">
        <v>1294863000</v>
      </c>
      <c r="U10" s="126">
        <v>1315936833</v>
      </c>
      <c r="V10" s="129"/>
      <c r="W10" s="129"/>
      <c r="X10" s="130"/>
      <c r="Y10" s="126">
        <v>1200000000</v>
      </c>
      <c r="Z10" s="121"/>
      <c r="AA10" s="129"/>
      <c r="AB10" s="129"/>
      <c r="AC10" s="129"/>
      <c r="AD10" s="130"/>
      <c r="AE10" s="126">
        <v>1200000000</v>
      </c>
      <c r="AF10" s="121"/>
      <c r="AG10" s="129"/>
      <c r="AH10" s="129"/>
      <c r="AI10" s="129"/>
      <c r="AJ10" s="130"/>
      <c r="AK10" s="172">
        <v>611152000</v>
      </c>
      <c r="AL10" s="172">
        <v>877012042</v>
      </c>
      <c r="AM10" s="128"/>
      <c r="AN10" s="128"/>
      <c r="AO10" s="119">
        <f>+AL10/U10</f>
        <v>0.66645451362633912</v>
      </c>
      <c r="AP10" s="120">
        <f>(L10+R10+AL10)/H10</f>
        <v>0.53164232306810721</v>
      </c>
      <c r="AQ10" s="366"/>
      <c r="AR10" s="299"/>
      <c r="AS10" s="299"/>
      <c r="AT10" s="340"/>
      <c r="AU10" s="337"/>
      <c r="AV10" s="312"/>
      <c r="AW10" s="299"/>
      <c r="AX10" s="299"/>
      <c r="AY10" s="316"/>
      <c r="AZ10" s="319"/>
    </row>
    <row r="11" spans="1:52" s="5" customFormat="1" ht="64.900000000000006" customHeight="1" x14ac:dyDescent="0.25">
      <c r="A11" s="327"/>
      <c r="B11" s="360"/>
      <c r="C11" s="352"/>
      <c r="D11" s="334"/>
      <c r="E11" s="331"/>
      <c r="F11" s="331"/>
      <c r="G11" s="34" t="s">
        <v>11</v>
      </c>
      <c r="H11" s="132"/>
      <c r="I11" s="133"/>
      <c r="J11" s="134"/>
      <c r="K11" s="135"/>
      <c r="L11" s="136"/>
      <c r="M11" s="132">
        <v>0</v>
      </c>
      <c r="N11" s="132">
        <v>0</v>
      </c>
      <c r="O11" s="132">
        <v>0</v>
      </c>
      <c r="P11" s="132">
        <v>0</v>
      </c>
      <c r="Q11" s="132">
        <v>0</v>
      </c>
      <c r="R11" s="137"/>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366"/>
      <c r="AR11" s="299"/>
      <c r="AS11" s="299"/>
      <c r="AT11" s="340"/>
      <c r="AU11" s="337"/>
      <c r="AV11" s="312"/>
      <c r="AW11" s="299"/>
      <c r="AX11" s="299"/>
      <c r="AY11" s="316"/>
      <c r="AZ11" s="319"/>
    </row>
    <row r="12" spans="1:52" s="5" customFormat="1" ht="64.900000000000006" customHeight="1" x14ac:dyDescent="0.25">
      <c r="A12" s="327"/>
      <c r="B12" s="360"/>
      <c r="C12" s="352"/>
      <c r="D12" s="334"/>
      <c r="E12" s="331"/>
      <c r="F12" s="331"/>
      <c r="G12" s="34" t="s">
        <v>12</v>
      </c>
      <c r="H12" s="132"/>
      <c r="I12" s="133"/>
      <c r="J12" s="134"/>
      <c r="K12" s="135"/>
      <c r="L12" s="136"/>
      <c r="M12" s="127">
        <v>625903419</v>
      </c>
      <c r="N12" s="127">
        <v>625903419</v>
      </c>
      <c r="O12" s="127">
        <v>625903419</v>
      </c>
      <c r="P12" s="127">
        <v>620935578</v>
      </c>
      <c r="Q12" s="127">
        <v>620935578</v>
      </c>
      <c r="R12" s="141">
        <v>561384078</v>
      </c>
      <c r="S12" s="142">
        <v>646151292</v>
      </c>
      <c r="T12" s="121">
        <v>646151292</v>
      </c>
      <c r="U12" s="121">
        <v>646151292</v>
      </c>
      <c r="V12" s="138"/>
      <c r="W12" s="138"/>
      <c r="X12" s="139"/>
      <c r="Y12" s="226"/>
      <c r="Z12" s="226"/>
      <c r="AA12" s="138"/>
      <c r="AB12" s="138"/>
      <c r="AC12" s="138"/>
      <c r="AD12" s="139"/>
      <c r="AE12" s="224"/>
      <c r="AF12" s="224"/>
      <c r="AG12" s="138"/>
      <c r="AH12" s="138"/>
      <c r="AI12" s="138"/>
      <c r="AJ12" s="139"/>
      <c r="AK12" s="172">
        <v>189411082</v>
      </c>
      <c r="AL12" s="172">
        <v>334761628</v>
      </c>
      <c r="AM12" s="143"/>
      <c r="AN12" s="143"/>
      <c r="AO12" s="119">
        <f>+AL12/U12</f>
        <v>0.51808551982280959</v>
      </c>
      <c r="AP12" s="134"/>
      <c r="AQ12" s="366"/>
      <c r="AR12" s="299"/>
      <c r="AS12" s="299"/>
      <c r="AT12" s="340"/>
      <c r="AU12" s="337"/>
      <c r="AV12" s="312"/>
      <c r="AW12" s="299"/>
      <c r="AX12" s="299"/>
      <c r="AY12" s="316"/>
      <c r="AZ12" s="319"/>
    </row>
    <row r="13" spans="1:52" s="5" customFormat="1" ht="64.900000000000006" customHeight="1" x14ac:dyDescent="0.25">
      <c r="A13" s="327"/>
      <c r="B13" s="360"/>
      <c r="C13" s="352"/>
      <c r="D13" s="334"/>
      <c r="E13" s="331"/>
      <c r="F13" s="331"/>
      <c r="G13" s="34" t="s">
        <v>13</v>
      </c>
      <c r="H13" s="106">
        <f t="shared" ref="H13" si="0">+H9+H11</f>
        <v>0.3</v>
      </c>
      <c r="I13" s="144">
        <f t="shared" ref="I13" si="1">+I9+I11</f>
        <v>0.5</v>
      </c>
      <c r="J13" s="145"/>
      <c r="K13" s="146"/>
      <c r="L13" s="147">
        <f t="shared" ref="L13:M14" si="2">+L9+L11</f>
        <v>0.04</v>
      </c>
      <c r="M13" s="148">
        <f t="shared" si="2"/>
        <v>0.08</v>
      </c>
      <c r="N13" s="148">
        <f t="shared" ref="N13:Q14" si="3">+N9+N11</f>
        <v>0.08</v>
      </c>
      <c r="O13" s="148">
        <f t="shared" si="3"/>
        <v>0.08</v>
      </c>
      <c r="P13" s="148">
        <f t="shared" si="3"/>
        <v>0.08</v>
      </c>
      <c r="Q13" s="148">
        <f t="shared" si="3"/>
        <v>0.08</v>
      </c>
      <c r="R13" s="147">
        <f t="shared" ref="R13:R14" si="4">+R9+R11</f>
        <v>0.08</v>
      </c>
      <c r="S13" s="148">
        <v>0.1</v>
      </c>
      <c r="T13" s="148">
        <v>0.1</v>
      </c>
      <c r="U13" s="148">
        <v>0.1</v>
      </c>
      <c r="V13" s="146"/>
      <c r="W13" s="146"/>
      <c r="X13" s="149"/>
      <c r="Y13" s="148">
        <f t="shared" ref="Y13:Y14" si="5">+Y9+Y11</f>
        <v>0.06</v>
      </c>
      <c r="Z13" s="146"/>
      <c r="AA13" s="146"/>
      <c r="AB13" s="146"/>
      <c r="AC13" s="146"/>
      <c r="AD13" s="149"/>
      <c r="AE13" s="148">
        <f t="shared" ref="AE13:AE14" si="6">+AE9+AE11</f>
        <v>0.02</v>
      </c>
      <c r="AF13" s="145"/>
      <c r="AG13" s="146"/>
      <c r="AH13" s="146"/>
      <c r="AI13" s="146"/>
      <c r="AJ13" s="149"/>
      <c r="AK13" s="147">
        <f t="shared" ref="AK13:AL14" si="7">+AK9+AK11</f>
        <v>2.5000000000000001E-2</v>
      </c>
      <c r="AL13" s="147">
        <f t="shared" si="7"/>
        <v>5.7500000000000002E-2</v>
      </c>
      <c r="AM13" s="147"/>
      <c r="AN13" s="147"/>
      <c r="AO13" s="119">
        <f>+AL13/U13</f>
        <v>0.57499999999999996</v>
      </c>
      <c r="AP13" s="120">
        <f>(L13+R13+AL13)/H13</f>
        <v>0.59166666666666667</v>
      </c>
      <c r="AQ13" s="366"/>
      <c r="AR13" s="299"/>
      <c r="AS13" s="299"/>
      <c r="AT13" s="340"/>
      <c r="AU13" s="337"/>
      <c r="AV13" s="312"/>
      <c r="AW13" s="299"/>
      <c r="AX13" s="299"/>
      <c r="AY13" s="316"/>
      <c r="AZ13" s="319"/>
    </row>
    <row r="14" spans="1:52" s="5" customFormat="1" ht="64.900000000000006" customHeight="1" thickBot="1" x14ac:dyDescent="0.3">
      <c r="A14" s="328"/>
      <c r="B14" s="361"/>
      <c r="C14" s="363"/>
      <c r="D14" s="335"/>
      <c r="E14" s="331"/>
      <c r="F14" s="331"/>
      <c r="G14" s="35" t="s">
        <v>14</v>
      </c>
      <c r="H14" s="150">
        <f>+H10+H12</f>
        <v>6016450881</v>
      </c>
      <c r="I14" s="150">
        <f t="shared" ref="I14" si="8">+I10+I12</f>
        <v>145330130</v>
      </c>
      <c r="J14" s="150"/>
      <c r="K14" s="151"/>
      <c r="L14" s="152">
        <f t="shared" si="2"/>
        <v>971913980</v>
      </c>
      <c r="M14" s="151">
        <f t="shared" si="2"/>
        <v>1951703419</v>
      </c>
      <c r="N14" s="151">
        <f t="shared" si="3"/>
        <v>1951703419</v>
      </c>
      <c r="O14" s="151">
        <f t="shared" si="3"/>
        <v>2051675087</v>
      </c>
      <c r="P14" s="151">
        <f t="shared" si="3"/>
        <v>2046707246</v>
      </c>
      <c r="Q14" s="151">
        <f t="shared" si="3"/>
        <v>1970684079</v>
      </c>
      <c r="R14" s="152">
        <f t="shared" si="4"/>
        <v>1911057979</v>
      </c>
      <c r="S14" s="151">
        <v>1294863000</v>
      </c>
      <c r="T14" s="151">
        <v>1294863000</v>
      </c>
      <c r="U14" s="151">
        <v>1294863000</v>
      </c>
      <c r="V14" s="153"/>
      <c r="W14" s="153"/>
      <c r="X14" s="154"/>
      <c r="Y14" s="151">
        <f t="shared" si="5"/>
        <v>1200000000</v>
      </c>
      <c r="Z14" s="150"/>
      <c r="AA14" s="153"/>
      <c r="AB14" s="153"/>
      <c r="AC14" s="153"/>
      <c r="AD14" s="154"/>
      <c r="AE14" s="151">
        <f t="shared" si="6"/>
        <v>1200000000</v>
      </c>
      <c r="AF14" s="150"/>
      <c r="AG14" s="153"/>
      <c r="AH14" s="153"/>
      <c r="AI14" s="153"/>
      <c r="AJ14" s="154"/>
      <c r="AK14" s="151">
        <f t="shared" si="7"/>
        <v>800563082</v>
      </c>
      <c r="AL14" s="151">
        <f t="shared" si="7"/>
        <v>1211773670</v>
      </c>
      <c r="AM14" s="152"/>
      <c r="AN14" s="152"/>
      <c r="AO14" s="155">
        <f>+AL14/U14</f>
        <v>0.93583156673717605</v>
      </c>
      <c r="AP14" s="156">
        <f>(L14+R14+AL14)/H14</f>
        <v>0.68059154973428593</v>
      </c>
      <c r="AQ14" s="367"/>
      <c r="AR14" s="304"/>
      <c r="AS14" s="304"/>
      <c r="AT14" s="341"/>
      <c r="AU14" s="338"/>
      <c r="AV14" s="313"/>
      <c r="AW14" s="299"/>
      <c r="AX14" s="299"/>
      <c r="AY14" s="317"/>
      <c r="AZ14" s="320"/>
    </row>
    <row r="15" spans="1:52" s="5" customFormat="1" ht="45.6" customHeight="1" x14ac:dyDescent="0.25">
      <c r="A15" s="329" t="s">
        <v>143</v>
      </c>
      <c r="B15" s="348">
        <v>2</v>
      </c>
      <c r="C15" s="351" t="s">
        <v>144</v>
      </c>
      <c r="D15" s="333" t="s">
        <v>145</v>
      </c>
      <c r="E15" s="331">
        <v>433</v>
      </c>
      <c r="F15" s="331"/>
      <c r="G15" s="36" t="s">
        <v>9</v>
      </c>
      <c r="H15" s="106">
        <v>0.5</v>
      </c>
      <c r="I15" s="107"/>
      <c r="J15" s="108"/>
      <c r="K15" s="109"/>
      <c r="L15" s="106">
        <v>0.09</v>
      </c>
      <c r="M15" s="106">
        <v>0.14000000000000001</v>
      </c>
      <c r="N15" s="106">
        <v>0.14000000000000001</v>
      </c>
      <c r="O15" s="111">
        <v>0.14000000000000001</v>
      </c>
      <c r="P15" s="111">
        <v>0.14000000000000001</v>
      </c>
      <c r="Q15" s="111">
        <v>0.14000000000000001</v>
      </c>
      <c r="R15" s="157">
        <v>0.13</v>
      </c>
      <c r="S15" s="106">
        <v>0.28000000000000003</v>
      </c>
      <c r="T15" s="106">
        <v>0.28000000000000003</v>
      </c>
      <c r="U15" s="106">
        <v>0.28000000000000003</v>
      </c>
      <c r="V15" s="158"/>
      <c r="W15" s="158"/>
      <c r="X15" s="159"/>
      <c r="Y15" s="106">
        <v>0.42</v>
      </c>
      <c r="Z15" s="158"/>
      <c r="AA15" s="158"/>
      <c r="AB15" s="158"/>
      <c r="AC15" s="158"/>
      <c r="AD15" s="159"/>
      <c r="AE15" s="106">
        <v>0.5</v>
      </c>
      <c r="AF15" s="160"/>
      <c r="AG15" s="158"/>
      <c r="AH15" s="158"/>
      <c r="AI15" s="158"/>
      <c r="AJ15" s="159"/>
      <c r="AK15" s="157">
        <v>8.4000000000000005E-2</v>
      </c>
      <c r="AL15" s="157">
        <f>+R15+L15+4%</f>
        <v>0.26</v>
      </c>
      <c r="AM15" s="157"/>
      <c r="AN15" s="157"/>
      <c r="AO15" s="162">
        <f>+AL15/U15</f>
        <v>0.92857142857142849</v>
      </c>
      <c r="AP15" s="163">
        <f>+AL15/H15</f>
        <v>0.52</v>
      </c>
      <c r="AQ15" s="305" t="s">
        <v>188</v>
      </c>
      <c r="AR15" s="324" t="s">
        <v>149</v>
      </c>
      <c r="AS15" s="324" t="s">
        <v>149</v>
      </c>
      <c r="AT15" s="305" t="s">
        <v>171</v>
      </c>
      <c r="AU15" s="305" t="s">
        <v>172</v>
      </c>
      <c r="AV15" s="295" t="s">
        <v>196</v>
      </c>
      <c r="AW15" s="308" t="s">
        <v>149</v>
      </c>
      <c r="AX15" s="309" t="s">
        <v>149</v>
      </c>
      <c r="AY15" s="305" t="s">
        <v>201</v>
      </c>
      <c r="AZ15" s="305" t="s">
        <v>192</v>
      </c>
    </row>
    <row r="16" spans="1:52" s="5" customFormat="1" ht="45.6" customHeight="1" x14ac:dyDescent="0.25">
      <c r="A16" s="327"/>
      <c r="B16" s="349"/>
      <c r="C16" s="352"/>
      <c r="D16" s="334"/>
      <c r="E16" s="331"/>
      <c r="F16" s="331"/>
      <c r="G16" s="34" t="s">
        <v>10</v>
      </c>
      <c r="H16" s="121">
        <f>+L16+R16+S16+Y16+AE16</f>
        <v>4260737121</v>
      </c>
      <c r="I16" s="122"/>
      <c r="J16" s="123"/>
      <c r="K16" s="124"/>
      <c r="L16" s="123">
        <v>1435292010</v>
      </c>
      <c r="M16" s="126">
        <v>386092000</v>
      </c>
      <c r="N16" s="126">
        <v>386092000</v>
      </c>
      <c r="O16" s="127">
        <v>296592000</v>
      </c>
      <c r="P16" s="127">
        <v>296592000</v>
      </c>
      <c r="Q16" s="127">
        <v>396774367</v>
      </c>
      <c r="R16" s="141">
        <v>363574367</v>
      </c>
      <c r="S16" s="142">
        <v>899618000</v>
      </c>
      <c r="T16" s="121">
        <v>899618000</v>
      </c>
      <c r="U16" s="121">
        <v>878544167</v>
      </c>
      <c r="V16" s="129"/>
      <c r="W16" s="129"/>
      <c r="X16" s="130"/>
      <c r="Y16" s="226">
        <f>1390000000-68873628</f>
        <v>1321126372</v>
      </c>
      <c r="Z16" s="121"/>
      <c r="AA16" s="129"/>
      <c r="AB16" s="129"/>
      <c r="AC16" s="129"/>
      <c r="AD16" s="130"/>
      <c r="AE16" s="121">
        <f>310000000-68873628</f>
        <v>241126372</v>
      </c>
      <c r="AF16" s="121"/>
      <c r="AG16" s="129"/>
      <c r="AH16" s="129"/>
      <c r="AI16" s="129"/>
      <c r="AJ16" s="130"/>
      <c r="AK16" s="227">
        <v>197188032</v>
      </c>
      <c r="AL16" s="227">
        <v>160007766</v>
      </c>
      <c r="AM16" s="141"/>
      <c r="AN16" s="141"/>
      <c r="AO16" s="164">
        <f>+AL16/U16</f>
        <v>0.18212831182567057</v>
      </c>
      <c r="AP16" s="120">
        <f>(L16+R16+AL16)/H16</f>
        <v>0.45975005905556782</v>
      </c>
      <c r="AQ16" s="306"/>
      <c r="AR16" s="306"/>
      <c r="AS16" s="306"/>
      <c r="AT16" s="306"/>
      <c r="AU16" s="306"/>
      <c r="AV16" s="296"/>
      <c r="AW16" s="298"/>
      <c r="AX16" s="310"/>
      <c r="AY16" s="306"/>
      <c r="AZ16" s="306"/>
    </row>
    <row r="17" spans="1:52" s="5" customFormat="1" ht="45.6" customHeight="1" x14ac:dyDescent="0.25">
      <c r="A17" s="327"/>
      <c r="B17" s="349"/>
      <c r="C17" s="352"/>
      <c r="D17" s="334"/>
      <c r="E17" s="331"/>
      <c r="F17" s="331"/>
      <c r="G17" s="34" t="s">
        <v>11</v>
      </c>
      <c r="H17" s="132"/>
      <c r="I17" s="133"/>
      <c r="J17" s="134"/>
      <c r="K17" s="135"/>
      <c r="L17" s="137"/>
      <c r="M17" s="132">
        <v>0</v>
      </c>
      <c r="N17" s="132">
        <v>0</v>
      </c>
      <c r="O17" s="132">
        <v>0</v>
      </c>
      <c r="P17" s="132">
        <v>0</v>
      </c>
      <c r="Q17" s="132">
        <v>0</v>
      </c>
      <c r="R17" s="137"/>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306"/>
      <c r="AR17" s="306"/>
      <c r="AS17" s="306"/>
      <c r="AT17" s="306"/>
      <c r="AU17" s="306"/>
      <c r="AV17" s="296"/>
      <c r="AW17" s="298"/>
      <c r="AX17" s="310"/>
      <c r="AY17" s="306"/>
      <c r="AZ17" s="306"/>
    </row>
    <row r="18" spans="1:52" s="5" customFormat="1" ht="45.6" customHeight="1" x14ac:dyDescent="0.25">
      <c r="A18" s="327"/>
      <c r="B18" s="349"/>
      <c r="C18" s="352"/>
      <c r="D18" s="334"/>
      <c r="E18" s="331"/>
      <c r="F18" s="331"/>
      <c r="G18" s="34" t="s">
        <v>12</v>
      </c>
      <c r="H18" s="165"/>
      <c r="I18" s="133"/>
      <c r="J18" s="134"/>
      <c r="K18" s="135"/>
      <c r="L18" s="166"/>
      <c r="M18" s="167">
        <v>1343085300</v>
      </c>
      <c r="N18" s="167">
        <v>1343085300</v>
      </c>
      <c r="O18" s="167">
        <v>1343085300</v>
      </c>
      <c r="P18" s="167">
        <v>1331606362</v>
      </c>
      <c r="Q18" s="167">
        <v>1331606362</v>
      </c>
      <c r="R18" s="123">
        <v>1267034062</v>
      </c>
      <c r="S18" s="123">
        <v>192550033</v>
      </c>
      <c r="T18" s="123">
        <v>192550033</v>
      </c>
      <c r="U18" s="228">
        <v>192550033</v>
      </c>
      <c r="V18" s="138"/>
      <c r="W18" s="138"/>
      <c r="X18" s="139"/>
      <c r="Y18" s="226"/>
      <c r="Z18" s="226"/>
      <c r="AA18" s="138"/>
      <c r="AB18" s="138"/>
      <c r="AC18" s="138"/>
      <c r="AD18" s="139"/>
      <c r="AE18" s="224"/>
      <c r="AF18" s="224"/>
      <c r="AG18" s="138"/>
      <c r="AH18" s="138"/>
      <c r="AI18" s="138"/>
      <c r="AJ18" s="139"/>
      <c r="AK18" s="227">
        <v>22050033</v>
      </c>
      <c r="AL18" s="227">
        <v>192550033</v>
      </c>
      <c r="AM18" s="123"/>
      <c r="AN18" s="123"/>
      <c r="AO18" s="119">
        <f>+AL18/U18</f>
        <v>1</v>
      </c>
      <c r="AP18" s="134"/>
      <c r="AQ18" s="306"/>
      <c r="AR18" s="306"/>
      <c r="AS18" s="306"/>
      <c r="AT18" s="306"/>
      <c r="AU18" s="306"/>
      <c r="AV18" s="296"/>
      <c r="AW18" s="298"/>
      <c r="AX18" s="310"/>
      <c r="AY18" s="306"/>
      <c r="AZ18" s="306"/>
    </row>
    <row r="19" spans="1:52" s="5" customFormat="1" ht="45.6" customHeight="1" x14ac:dyDescent="0.25">
      <c r="A19" s="327"/>
      <c r="B19" s="349"/>
      <c r="C19" s="352"/>
      <c r="D19" s="334"/>
      <c r="E19" s="331"/>
      <c r="F19" s="331"/>
      <c r="G19" s="34" t="s">
        <v>13</v>
      </c>
      <c r="H19" s="106">
        <f t="shared" ref="H19" si="9">+H15+H17</f>
        <v>0.5</v>
      </c>
      <c r="I19" s="144"/>
      <c r="J19" s="145"/>
      <c r="K19" s="146">
        <f t="shared" ref="K19:M20" si="10">+K15+K17</f>
        <v>0</v>
      </c>
      <c r="L19" s="147">
        <f t="shared" si="10"/>
        <v>0.09</v>
      </c>
      <c r="M19" s="148">
        <f t="shared" si="10"/>
        <v>0.14000000000000001</v>
      </c>
      <c r="N19" s="148">
        <f t="shared" ref="N19:Q20" si="11">+N15+N17</f>
        <v>0.14000000000000001</v>
      </c>
      <c r="O19" s="148">
        <f t="shared" si="11"/>
        <v>0.14000000000000001</v>
      </c>
      <c r="P19" s="148">
        <f t="shared" si="11"/>
        <v>0.14000000000000001</v>
      </c>
      <c r="Q19" s="148">
        <f t="shared" si="11"/>
        <v>0.14000000000000001</v>
      </c>
      <c r="R19" s="147">
        <f t="shared" ref="R19:R20" si="12">+R15+R17</f>
        <v>0.13</v>
      </c>
      <c r="S19" s="148">
        <v>0.28000000000000003</v>
      </c>
      <c r="T19" s="148">
        <v>0.28000000000000003</v>
      </c>
      <c r="U19" s="148">
        <v>0.28000000000000003</v>
      </c>
      <c r="V19" s="146"/>
      <c r="W19" s="146"/>
      <c r="X19" s="149"/>
      <c r="Y19" s="148">
        <f t="shared" ref="Y19:Y20" si="13">+Y15+Y17</f>
        <v>0.42</v>
      </c>
      <c r="Z19" s="146"/>
      <c r="AA19" s="146"/>
      <c r="AB19" s="146"/>
      <c r="AC19" s="146"/>
      <c r="AD19" s="149"/>
      <c r="AE19" s="148">
        <f t="shared" ref="AE19:AE20" si="14">+AE15+AE17</f>
        <v>0.5</v>
      </c>
      <c r="AF19" s="145"/>
      <c r="AG19" s="146"/>
      <c r="AH19" s="146"/>
      <c r="AI19" s="146"/>
      <c r="AJ19" s="149"/>
      <c r="AK19" s="147">
        <f t="shared" ref="AK19:AL20" si="15">+AK15+AK17</f>
        <v>8.4000000000000005E-2</v>
      </c>
      <c r="AL19" s="147">
        <f t="shared" si="15"/>
        <v>0.26</v>
      </c>
      <c r="AM19" s="147"/>
      <c r="AN19" s="147"/>
      <c r="AO19" s="162">
        <f>AL19/U19</f>
        <v>0.92857142857142849</v>
      </c>
      <c r="AP19" s="163">
        <f>+(AL19+R19)/H19</f>
        <v>0.78</v>
      </c>
      <c r="AQ19" s="306"/>
      <c r="AR19" s="306"/>
      <c r="AS19" s="306"/>
      <c r="AT19" s="306"/>
      <c r="AU19" s="306"/>
      <c r="AV19" s="296"/>
      <c r="AW19" s="298"/>
      <c r="AX19" s="310"/>
      <c r="AY19" s="306"/>
      <c r="AZ19" s="306"/>
    </row>
    <row r="20" spans="1:52" s="5" customFormat="1" ht="45.6" customHeight="1" thickBot="1" x14ac:dyDescent="0.3">
      <c r="A20" s="327"/>
      <c r="B20" s="350"/>
      <c r="C20" s="353"/>
      <c r="D20" s="335"/>
      <c r="E20" s="331"/>
      <c r="F20" s="331"/>
      <c r="G20" s="35" t="s">
        <v>14</v>
      </c>
      <c r="H20" s="150">
        <f>+H16+H18</f>
        <v>4260737121</v>
      </c>
      <c r="I20" s="150"/>
      <c r="J20" s="150"/>
      <c r="K20" s="151">
        <f t="shared" si="10"/>
        <v>0</v>
      </c>
      <c r="L20" s="151">
        <f t="shared" si="10"/>
        <v>1435292010</v>
      </c>
      <c r="M20" s="151">
        <f t="shared" si="10"/>
        <v>1729177300</v>
      </c>
      <c r="N20" s="151">
        <f t="shared" si="11"/>
        <v>1729177300</v>
      </c>
      <c r="O20" s="151">
        <f t="shared" si="11"/>
        <v>1639677300</v>
      </c>
      <c r="P20" s="151">
        <f t="shared" si="11"/>
        <v>1628198362</v>
      </c>
      <c r="Q20" s="151">
        <f t="shared" si="11"/>
        <v>1728380729</v>
      </c>
      <c r="R20" s="152">
        <f t="shared" si="12"/>
        <v>1630608429</v>
      </c>
      <c r="S20" s="151">
        <v>899618000</v>
      </c>
      <c r="T20" s="151">
        <v>899618000</v>
      </c>
      <c r="U20" s="151">
        <v>899618000</v>
      </c>
      <c r="V20" s="153"/>
      <c r="W20" s="153"/>
      <c r="X20" s="154"/>
      <c r="Y20" s="151">
        <f t="shared" si="13"/>
        <v>1321126372</v>
      </c>
      <c r="Z20" s="150"/>
      <c r="AA20" s="153"/>
      <c r="AB20" s="153"/>
      <c r="AC20" s="153"/>
      <c r="AD20" s="154"/>
      <c r="AE20" s="151">
        <f t="shared" si="14"/>
        <v>241126372</v>
      </c>
      <c r="AF20" s="150"/>
      <c r="AG20" s="153"/>
      <c r="AH20" s="153"/>
      <c r="AI20" s="153"/>
      <c r="AJ20" s="154"/>
      <c r="AK20" s="151">
        <f t="shared" si="15"/>
        <v>219238065</v>
      </c>
      <c r="AL20" s="151">
        <f t="shared" si="15"/>
        <v>352557799</v>
      </c>
      <c r="AM20" s="152"/>
      <c r="AN20" s="152"/>
      <c r="AO20" s="155">
        <f>+AL20/U20</f>
        <v>0.39189722637830726</v>
      </c>
      <c r="AP20" s="156">
        <f>(L20+R20+AL20)/H20</f>
        <v>0.80231615819510682</v>
      </c>
      <c r="AQ20" s="307"/>
      <c r="AR20" s="307"/>
      <c r="AS20" s="307"/>
      <c r="AT20" s="307"/>
      <c r="AU20" s="307"/>
      <c r="AV20" s="297"/>
      <c r="AW20" s="298"/>
      <c r="AX20" s="310"/>
      <c r="AY20" s="307"/>
      <c r="AZ20" s="307"/>
    </row>
    <row r="21" spans="1:52" s="5" customFormat="1" ht="66" customHeight="1" x14ac:dyDescent="0.25">
      <c r="A21" s="327"/>
      <c r="B21" s="348">
        <v>3</v>
      </c>
      <c r="C21" s="351" t="s">
        <v>146</v>
      </c>
      <c r="D21" s="331" t="s">
        <v>132</v>
      </c>
      <c r="E21" s="331">
        <v>433</v>
      </c>
      <c r="F21" s="331"/>
      <c r="G21" s="36" t="s">
        <v>9</v>
      </c>
      <c r="H21" s="106">
        <f>+L21+R21+S21+Y21+AE21</f>
        <v>1.0000000000000002</v>
      </c>
      <c r="I21" s="168"/>
      <c r="J21" s="169"/>
      <c r="K21" s="160"/>
      <c r="L21" s="170">
        <v>0</v>
      </c>
      <c r="M21" s="111">
        <v>0.32</v>
      </c>
      <c r="N21" s="111">
        <v>0.32</v>
      </c>
      <c r="O21" s="111">
        <v>0.32</v>
      </c>
      <c r="P21" s="111">
        <v>0.32</v>
      </c>
      <c r="Q21" s="111">
        <v>0.32</v>
      </c>
      <c r="R21" s="171">
        <v>0.32</v>
      </c>
      <c r="S21" s="106">
        <v>0.28000000000000003</v>
      </c>
      <c r="T21" s="106">
        <v>0.28000000000000003</v>
      </c>
      <c r="U21" s="106">
        <v>0.28000000000000003</v>
      </c>
      <c r="V21" s="158"/>
      <c r="W21" s="158"/>
      <c r="X21" s="159"/>
      <c r="Y21" s="106">
        <v>0.3</v>
      </c>
      <c r="Z21" s="158"/>
      <c r="AA21" s="158"/>
      <c r="AB21" s="158"/>
      <c r="AC21" s="158"/>
      <c r="AD21" s="159"/>
      <c r="AE21" s="106">
        <v>0.1</v>
      </c>
      <c r="AF21" s="160"/>
      <c r="AG21" s="158"/>
      <c r="AH21" s="158"/>
      <c r="AI21" s="158"/>
      <c r="AJ21" s="159"/>
      <c r="AK21" s="229">
        <v>7.0000000000000007E-2</v>
      </c>
      <c r="AL21" s="229">
        <v>0.14000000000000001</v>
      </c>
      <c r="AM21" s="171"/>
      <c r="AN21" s="171"/>
      <c r="AO21" s="119">
        <f>+AL21/U21</f>
        <v>0.5</v>
      </c>
      <c r="AP21" s="120">
        <f>(L21+R21+AL21)/H21</f>
        <v>0.45999999999999991</v>
      </c>
      <c r="AQ21" s="305" t="s">
        <v>180</v>
      </c>
      <c r="AR21" s="324" t="s">
        <v>149</v>
      </c>
      <c r="AS21" s="324" t="s">
        <v>149</v>
      </c>
      <c r="AT21" s="305" t="s">
        <v>173</v>
      </c>
      <c r="AU21" s="305" t="s">
        <v>174</v>
      </c>
      <c r="AV21" s="295" t="s">
        <v>198</v>
      </c>
      <c r="AW21" s="303" t="s">
        <v>149</v>
      </c>
      <c r="AX21" s="303" t="s">
        <v>149</v>
      </c>
      <c r="AY21" s="305" t="s">
        <v>199</v>
      </c>
      <c r="AZ21" s="305" t="s">
        <v>189</v>
      </c>
    </row>
    <row r="22" spans="1:52" s="5" customFormat="1" ht="66" customHeight="1" x14ac:dyDescent="0.25">
      <c r="A22" s="327"/>
      <c r="B22" s="349"/>
      <c r="C22" s="352"/>
      <c r="D22" s="331"/>
      <c r="E22" s="331"/>
      <c r="F22" s="331"/>
      <c r="G22" s="34" t="s">
        <v>10</v>
      </c>
      <c r="H22" s="121">
        <f>+L22+R22+S22+Y22+AE22</f>
        <v>1071530374</v>
      </c>
      <c r="I22" s="122"/>
      <c r="J22" s="123"/>
      <c r="K22" s="124"/>
      <c r="L22" s="172">
        <v>0</v>
      </c>
      <c r="M22" s="124">
        <v>551655000</v>
      </c>
      <c r="N22" s="124">
        <v>551655000</v>
      </c>
      <c r="O22" s="124">
        <v>561155000</v>
      </c>
      <c r="P22" s="124">
        <v>561155000</v>
      </c>
      <c r="Q22" s="124">
        <v>567148733</v>
      </c>
      <c r="R22" s="172">
        <v>564070118</v>
      </c>
      <c r="S22" s="173">
        <v>369713000</v>
      </c>
      <c r="T22" s="124">
        <v>369713000</v>
      </c>
      <c r="U22" s="124">
        <v>369713000</v>
      </c>
      <c r="V22" s="129"/>
      <c r="W22" s="129"/>
      <c r="X22" s="130"/>
      <c r="Y22" s="124">
        <v>68873628</v>
      </c>
      <c r="Z22" s="121"/>
      <c r="AA22" s="129"/>
      <c r="AB22" s="129"/>
      <c r="AC22" s="129"/>
      <c r="AD22" s="130"/>
      <c r="AE22" s="124">
        <v>68873628</v>
      </c>
      <c r="AF22" s="121"/>
      <c r="AG22" s="129"/>
      <c r="AH22" s="129"/>
      <c r="AI22" s="129"/>
      <c r="AJ22" s="130"/>
      <c r="AK22" s="227">
        <v>68101400</v>
      </c>
      <c r="AL22" s="227">
        <v>68101400</v>
      </c>
      <c r="AM22" s="172"/>
      <c r="AN22" s="172"/>
      <c r="AO22" s="119">
        <f>+AL22/U22</f>
        <v>0.18420071785411929</v>
      </c>
      <c r="AP22" s="120">
        <f>(L22+R22+AL22)/H22</f>
        <v>0.58997069363523236</v>
      </c>
      <c r="AQ22" s="306"/>
      <c r="AR22" s="306"/>
      <c r="AS22" s="306"/>
      <c r="AT22" s="306"/>
      <c r="AU22" s="306"/>
      <c r="AV22" s="296"/>
      <c r="AW22" s="299"/>
      <c r="AX22" s="299"/>
      <c r="AY22" s="306"/>
      <c r="AZ22" s="306"/>
    </row>
    <row r="23" spans="1:52" s="5" customFormat="1" ht="53.25" customHeight="1" x14ac:dyDescent="0.25">
      <c r="A23" s="327"/>
      <c r="B23" s="349"/>
      <c r="C23" s="352"/>
      <c r="D23" s="331"/>
      <c r="E23" s="331"/>
      <c r="F23" s="331"/>
      <c r="G23" s="34" t="s">
        <v>11</v>
      </c>
      <c r="H23" s="132"/>
      <c r="I23" s="133"/>
      <c r="J23" s="134"/>
      <c r="K23" s="135"/>
      <c r="L23" s="174"/>
      <c r="M23" s="175">
        <v>0</v>
      </c>
      <c r="N23" s="175">
        <v>0</v>
      </c>
      <c r="O23" s="175">
        <v>0</v>
      </c>
      <c r="P23" s="175">
        <v>0</v>
      </c>
      <c r="Q23" s="175">
        <v>0</v>
      </c>
      <c r="R23" s="174"/>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306"/>
      <c r="AR23" s="306"/>
      <c r="AS23" s="306"/>
      <c r="AT23" s="306"/>
      <c r="AU23" s="306"/>
      <c r="AV23" s="296"/>
      <c r="AW23" s="299"/>
      <c r="AX23" s="299"/>
      <c r="AY23" s="306"/>
      <c r="AZ23" s="306"/>
    </row>
    <row r="24" spans="1:52" s="5" customFormat="1" ht="66" customHeight="1" x14ac:dyDescent="0.25">
      <c r="A24" s="327"/>
      <c r="B24" s="349"/>
      <c r="C24" s="352"/>
      <c r="D24" s="331"/>
      <c r="E24" s="331"/>
      <c r="F24" s="331"/>
      <c r="G24" s="34" t="s">
        <v>12</v>
      </c>
      <c r="H24" s="132"/>
      <c r="I24" s="133"/>
      <c r="J24" s="134"/>
      <c r="K24" s="135"/>
      <c r="L24" s="176"/>
      <c r="M24" s="177">
        <v>0</v>
      </c>
      <c r="N24" s="177">
        <v>0</v>
      </c>
      <c r="O24" s="177">
        <v>0</v>
      </c>
      <c r="P24" s="177">
        <v>0</v>
      </c>
      <c r="Q24" s="177">
        <v>0</v>
      </c>
      <c r="R24" s="176"/>
      <c r="S24" s="178">
        <v>54359346</v>
      </c>
      <c r="T24" s="178">
        <v>54359346</v>
      </c>
      <c r="U24" s="231">
        <v>54359346</v>
      </c>
      <c r="V24" s="138"/>
      <c r="W24" s="138"/>
      <c r="X24" s="139"/>
      <c r="Y24" s="121"/>
      <c r="Z24" s="226"/>
      <c r="AA24" s="138"/>
      <c r="AB24" s="138"/>
      <c r="AC24" s="138"/>
      <c r="AD24" s="139"/>
      <c r="AE24" s="224"/>
      <c r="AF24" s="224"/>
      <c r="AG24" s="138"/>
      <c r="AH24" s="138"/>
      <c r="AI24" s="138"/>
      <c r="AJ24" s="139"/>
      <c r="AK24" s="146">
        <v>7432066</v>
      </c>
      <c r="AL24" s="146">
        <v>54359346</v>
      </c>
      <c r="AM24" s="176"/>
      <c r="AN24" s="176"/>
      <c r="AO24" s="119">
        <f>+AL24/U24</f>
        <v>1</v>
      </c>
      <c r="AP24" s="134"/>
      <c r="AQ24" s="306"/>
      <c r="AR24" s="306"/>
      <c r="AS24" s="306"/>
      <c r="AT24" s="306"/>
      <c r="AU24" s="306"/>
      <c r="AV24" s="296"/>
      <c r="AW24" s="299"/>
      <c r="AX24" s="299"/>
      <c r="AY24" s="306"/>
      <c r="AZ24" s="306"/>
    </row>
    <row r="25" spans="1:52" s="5" customFormat="1" ht="66" customHeight="1" x14ac:dyDescent="0.25">
      <c r="A25" s="327"/>
      <c r="B25" s="349"/>
      <c r="C25" s="352"/>
      <c r="D25" s="331"/>
      <c r="E25" s="331"/>
      <c r="F25" s="331"/>
      <c r="G25" s="34" t="s">
        <v>13</v>
      </c>
      <c r="H25" s="106">
        <f t="shared" ref="H25" si="16">+H21+H23</f>
        <v>1.0000000000000002</v>
      </c>
      <c r="I25" s="144"/>
      <c r="J25" s="145"/>
      <c r="K25" s="146">
        <f t="shared" ref="K25:M26" si="17">+K21+K23</f>
        <v>0</v>
      </c>
      <c r="L25" s="148">
        <f t="shared" si="17"/>
        <v>0</v>
      </c>
      <c r="M25" s="148">
        <f t="shared" si="17"/>
        <v>0.32</v>
      </c>
      <c r="N25" s="148">
        <f t="shared" ref="N25:Q26" si="18">+N21+N23</f>
        <v>0.32</v>
      </c>
      <c r="O25" s="148">
        <f t="shared" si="18"/>
        <v>0.32</v>
      </c>
      <c r="P25" s="148">
        <f t="shared" si="18"/>
        <v>0.32</v>
      </c>
      <c r="Q25" s="148">
        <f t="shared" si="18"/>
        <v>0.32</v>
      </c>
      <c r="R25" s="147">
        <f t="shared" ref="R25:R26" si="19">+R21+R23</f>
        <v>0.32</v>
      </c>
      <c r="S25" s="148">
        <v>0.28000000000000003</v>
      </c>
      <c r="T25" s="148">
        <v>0.28000000000000003</v>
      </c>
      <c r="U25" s="148">
        <v>0.28000000000000003</v>
      </c>
      <c r="V25" s="146"/>
      <c r="W25" s="146"/>
      <c r="X25" s="149"/>
      <c r="Y25" s="148">
        <f t="shared" ref="Y25:Y26" si="20">+Y21+Y23</f>
        <v>0.3</v>
      </c>
      <c r="Z25" s="146"/>
      <c r="AA25" s="146"/>
      <c r="AB25" s="146"/>
      <c r="AC25" s="146"/>
      <c r="AD25" s="149"/>
      <c r="AE25" s="148">
        <f t="shared" ref="AE25:AE26" si="21">+AE21+AE23</f>
        <v>0.1</v>
      </c>
      <c r="AF25" s="145"/>
      <c r="AG25" s="146"/>
      <c r="AH25" s="146"/>
      <c r="AI25" s="146"/>
      <c r="AJ25" s="149"/>
      <c r="AK25" s="147">
        <f t="shared" ref="AK25:AL26" si="22">+AK21+AK23</f>
        <v>7.0000000000000007E-2</v>
      </c>
      <c r="AL25" s="147">
        <f t="shared" si="22"/>
        <v>0.14000000000000001</v>
      </c>
      <c r="AM25" s="147"/>
      <c r="AN25" s="147"/>
      <c r="AO25" s="119">
        <f>+AL25/U25</f>
        <v>0.5</v>
      </c>
      <c r="AP25" s="120">
        <f>(L25+R25+AL25)/H25</f>
        <v>0.45999999999999991</v>
      </c>
      <c r="AQ25" s="306"/>
      <c r="AR25" s="306"/>
      <c r="AS25" s="306"/>
      <c r="AT25" s="306"/>
      <c r="AU25" s="306"/>
      <c r="AV25" s="296"/>
      <c r="AW25" s="299"/>
      <c r="AX25" s="299"/>
      <c r="AY25" s="306"/>
      <c r="AZ25" s="306"/>
    </row>
    <row r="26" spans="1:52" s="5" customFormat="1" ht="66" customHeight="1" thickBot="1" x14ac:dyDescent="0.3">
      <c r="A26" s="328"/>
      <c r="B26" s="350"/>
      <c r="C26" s="353"/>
      <c r="D26" s="331"/>
      <c r="E26" s="331"/>
      <c r="F26" s="331"/>
      <c r="G26" s="35" t="s">
        <v>14</v>
      </c>
      <c r="H26" s="150">
        <f>+H22+H24</f>
        <v>1071530374</v>
      </c>
      <c r="I26" s="150"/>
      <c r="J26" s="150"/>
      <c r="K26" s="151">
        <f t="shared" si="17"/>
        <v>0</v>
      </c>
      <c r="L26" s="151">
        <f t="shared" si="17"/>
        <v>0</v>
      </c>
      <c r="M26" s="151">
        <f t="shared" si="17"/>
        <v>551655000</v>
      </c>
      <c r="N26" s="151">
        <f t="shared" si="18"/>
        <v>551655000</v>
      </c>
      <c r="O26" s="151">
        <f t="shared" si="18"/>
        <v>561155000</v>
      </c>
      <c r="P26" s="151">
        <f t="shared" si="18"/>
        <v>561155000</v>
      </c>
      <c r="Q26" s="151">
        <f t="shared" si="18"/>
        <v>567148733</v>
      </c>
      <c r="R26" s="152">
        <f t="shared" si="19"/>
        <v>564070118</v>
      </c>
      <c r="S26" s="151">
        <v>369713000</v>
      </c>
      <c r="T26" s="151">
        <v>369713000</v>
      </c>
      <c r="U26" s="151">
        <v>369713000</v>
      </c>
      <c r="V26" s="153"/>
      <c r="W26" s="153"/>
      <c r="X26" s="154"/>
      <c r="Y26" s="151">
        <f t="shared" si="20"/>
        <v>68873628</v>
      </c>
      <c r="Z26" s="150"/>
      <c r="AA26" s="153"/>
      <c r="AB26" s="153"/>
      <c r="AC26" s="153"/>
      <c r="AD26" s="154"/>
      <c r="AE26" s="151">
        <f t="shared" si="21"/>
        <v>68873628</v>
      </c>
      <c r="AF26" s="150"/>
      <c r="AG26" s="153"/>
      <c r="AH26" s="153"/>
      <c r="AI26" s="153"/>
      <c r="AJ26" s="154"/>
      <c r="AK26" s="151">
        <f t="shared" si="22"/>
        <v>75533466</v>
      </c>
      <c r="AL26" s="151">
        <f t="shared" si="22"/>
        <v>122460746</v>
      </c>
      <c r="AM26" s="152"/>
      <c r="AN26" s="179"/>
      <c r="AO26" s="155">
        <f>+AL26/U26</f>
        <v>0.33123191773078037</v>
      </c>
      <c r="AP26" s="156">
        <f>(L26+R26+AL26)/H26</f>
        <v>0.6407012630329787</v>
      </c>
      <c r="AQ26" s="307"/>
      <c r="AR26" s="307"/>
      <c r="AS26" s="307"/>
      <c r="AT26" s="307"/>
      <c r="AU26" s="307"/>
      <c r="AV26" s="297"/>
      <c r="AW26" s="304"/>
      <c r="AX26" s="304"/>
      <c r="AY26" s="306"/>
      <c r="AZ26" s="307"/>
    </row>
    <row r="27" spans="1:52" s="5" customFormat="1" ht="40.15" customHeight="1" x14ac:dyDescent="0.25">
      <c r="A27" s="329" t="s">
        <v>147</v>
      </c>
      <c r="B27" s="348">
        <v>4</v>
      </c>
      <c r="C27" s="354" t="s">
        <v>148</v>
      </c>
      <c r="D27" s="330" t="s">
        <v>132</v>
      </c>
      <c r="E27" s="331">
        <v>433</v>
      </c>
      <c r="F27" s="331"/>
      <c r="G27" s="36" t="s">
        <v>9</v>
      </c>
      <c r="H27" s="180">
        <f>+L27+R27+S27+Y27+AE27</f>
        <v>0.29899999999999999</v>
      </c>
      <c r="I27" s="168"/>
      <c r="J27" s="169"/>
      <c r="K27" s="181"/>
      <c r="L27" s="182">
        <v>1.4E-2</v>
      </c>
      <c r="M27" s="180">
        <v>7.0000000000000007E-2</v>
      </c>
      <c r="N27" s="180">
        <v>7.0000000000000007E-2</v>
      </c>
      <c r="O27" s="180">
        <v>7.0000000000000007E-2</v>
      </c>
      <c r="P27" s="180">
        <v>7.0000000000000007E-2</v>
      </c>
      <c r="Q27" s="180">
        <v>7.0000000000000007E-2</v>
      </c>
      <c r="R27" s="117">
        <v>6.4000000000000001E-2</v>
      </c>
      <c r="S27" s="161">
        <v>8.7999999999999995E-2</v>
      </c>
      <c r="T27" s="161">
        <v>8.7999999999999995E-2</v>
      </c>
      <c r="U27" s="157">
        <v>8.7999999999999995E-2</v>
      </c>
      <c r="V27" s="158"/>
      <c r="W27" s="158"/>
      <c r="X27" s="159"/>
      <c r="Y27" s="157">
        <v>8.3000000000000004E-2</v>
      </c>
      <c r="Z27" s="158"/>
      <c r="AA27" s="158"/>
      <c r="AB27" s="158"/>
      <c r="AC27" s="158"/>
      <c r="AD27" s="159"/>
      <c r="AE27" s="157">
        <v>0.05</v>
      </c>
      <c r="AF27" s="160"/>
      <c r="AG27" s="158"/>
      <c r="AH27" s="158"/>
      <c r="AI27" s="158"/>
      <c r="AJ27" s="159"/>
      <c r="AK27" s="229">
        <v>2.1999999999999999E-2</v>
      </c>
      <c r="AL27" s="229">
        <f>+AK27+2.64%</f>
        <v>4.8399999999999999E-2</v>
      </c>
      <c r="AM27" s="171"/>
      <c r="AN27" s="171"/>
      <c r="AO27" s="119">
        <f>+AL27/U27</f>
        <v>0.55000000000000004</v>
      </c>
      <c r="AP27" s="120">
        <f>(L27+R27+AL27)/H27</f>
        <v>0.422742474916388</v>
      </c>
      <c r="AQ27" s="305" t="s">
        <v>181</v>
      </c>
      <c r="AR27" s="324" t="s">
        <v>149</v>
      </c>
      <c r="AS27" s="324" t="s">
        <v>149</v>
      </c>
      <c r="AT27" s="325" t="s">
        <v>175</v>
      </c>
      <c r="AU27" s="305" t="s">
        <v>176</v>
      </c>
      <c r="AV27" s="295" t="s">
        <v>203</v>
      </c>
      <c r="AW27" s="298" t="s">
        <v>149</v>
      </c>
      <c r="AX27" s="299" t="s">
        <v>149</v>
      </c>
      <c r="AY27" s="300" t="s">
        <v>202</v>
      </c>
      <c r="AZ27" s="300" t="s">
        <v>194</v>
      </c>
    </row>
    <row r="28" spans="1:52" s="5" customFormat="1" ht="40.15" customHeight="1" x14ac:dyDescent="0.25">
      <c r="A28" s="327"/>
      <c r="B28" s="349"/>
      <c r="C28" s="355"/>
      <c r="D28" s="331"/>
      <c r="E28" s="331"/>
      <c r="F28" s="331"/>
      <c r="G28" s="34" t="s">
        <v>10</v>
      </c>
      <c r="H28" s="142">
        <f>+L28+R28+S28+Y28+AE28</f>
        <v>5973825915</v>
      </c>
      <c r="I28" s="122"/>
      <c r="J28" s="123"/>
      <c r="K28" s="173"/>
      <c r="L28" s="131">
        <v>531056664</v>
      </c>
      <c r="M28" s="173">
        <v>647635000</v>
      </c>
      <c r="N28" s="173">
        <v>647635000</v>
      </c>
      <c r="O28" s="173">
        <v>547663332</v>
      </c>
      <c r="P28" s="173">
        <v>547663332</v>
      </c>
      <c r="Q28" s="173">
        <v>517510399</v>
      </c>
      <c r="R28" s="131">
        <v>489963251</v>
      </c>
      <c r="S28" s="173">
        <v>902806000</v>
      </c>
      <c r="T28" s="173">
        <v>902806000</v>
      </c>
      <c r="U28" s="124">
        <v>902806000</v>
      </c>
      <c r="V28" s="129"/>
      <c r="W28" s="129"/>
      <c r="X28" s="130"/>
      <c r="Y28" s="124">
        <v>2160000000</v>
      </c>
      <c r="Z28" s="121"/>
      <c r="AA28" s="129"/>
      <c r="AB28" s="129"/>
      <c r="AC28" s="129"/>
      <c r="AD28" s="130"/>
      <c r="AE28" s="124">
        <v>1890000000</v>
      </c>
      <c r="AF28" s="121"/>
      <c r="AG28" s="129"/>
      <c r="AH28" s="129"/>
      <c r="AI28" s="129"/>
      <c r="AJ28" s="130"/>
      <c r="AK28" s="227">
        <v>212806000</v>
      </c>
      <c r="AL28" s="227">
        <v>539164771</v>
      </c>
      <c r="AM28" s="172"/>
      <c r="AN28" s="172"/>
      <c r="AO28" s="119">
        <f>+AL28/U28</f>
        <v>0.59720999971200905</v>
      </c>
      <c r="AP28" s="120">
        <f>(L28+R28+AL28)/H28</f>
        <v>0.2611700957141132</v>
      </c>
      <c r="AQ28" s="306"/>
      <c r="AR28" s="306"/>
      <c r="AS28" s="306"/>
      <c r="AT28" s="301"/>
      <c r="AU28" s="306"/>
      <c r="AV28" s="296"/>
      <c r="AW28" s="298"/>
      <c r="AX28" s="299"/>
      <c r="AY28" s="301"/>
      <c r="AZ28" s="301"/>
    </row>
    <row r="29" spans="1:52" s="5" customFormat="1" ht="40.15" customHeight="1" x14ac:dyDescent="0.25">
      <c r="A29" s="327"/>
      <c r="B29" s="349"/>
      <c r="C29" s="355"/>
      <c r="D29" s="331"/>
      <c r="E29" s="331"/>
      <c r="F29" s="331"/>
      <c r="G29" s="34" t="s">
        <v>11</v>
      </c>
      <c r="H29" s="183">
        <f>+S29</f>
        <v>1E-3</v>
      </c>
      <c r="I29" s="184"/>
      <c r="J29" s="137"/>
      <c r="K29" s="185"/>
      <c r="L29" s="174"/>
      <c r="M29" s="175"/>
      <c r="N29" s="175"/>
      <c r="O29" s="175"/>
      <c r="P29" s="175"/>
      <c r="Q29" s="175"/>
      <c r="R29" s="174"/>
      <c r="S29" s="232">
        <v>1E-3</v>
      </c>
      <c r="T29" s="232">
        <v>1E-3</v>
      </c>
      <c r="U29" s="232">
        <v>1E-3</v>
      </c>
      <c r="V29" s="138"/>
      <c r="W29" s="138"/>
      <c r="X29" s="139"/>
      <c r="Y29" s="230"/>
      <c r="Z29" s="224"/>
      <c r="AA29" s="138"/>
      <c r="AB29" s="138"/>
      <c r="AC29" s="138"/>
      <c r="AD29" s="139"/>
      <c r="AE29" s="230"/>
      <c r="AF29" s="224"/>
      <c r="AG29" s="138"/>
      <c r="AH29" s="138"/>
      <c r="AI29" s="138"/>
      <c r="AJ29" s="139"/>
      <c r="AK29" s="225"/>
      <c r="AL29" s="225"/>
      <c r="AM29" s="174"/>
      <c r="AN29" s="174"/>
      <c r="AO29" s="140"/>
      <c r="AP29" s="134"/>
      <c r="AQ29" s="306"/>
      <c r="AR29" s="306"/>
      <c r="AS29" s="306"/>
      <c r="AT29" s="301"/>
      <c r="AU29" s="306"/>
      <c r="AV29" s="296"/>
      <c r="AW29" s="298"/>
      <c r="AX29" s="299"/>
      <c r="AY29" s="301"/>
      <c r="AZ29" s="301"/>
    </row>
    <row r="30" spans="1:52" s="5" customFormat="1" ht="40.15" customHeight="1" x14ac:dyDescent="0.25">
      <c r="A30" s="327"/>
      <c r="B30" s="349"/>
      <c r="C30" s="355"/>
      <c r="D30" s="331"/>
      <c r="E30" s="331"/>
      <c r="F30" s="331"/>
      <c r="G30" s="34" t="s">
        <v>12</v>
      </c>
      <c r="H30" s="132"/>
      <c r="I30" s="133"/>
      <c r="J30" s="134"/>
      <c r="K30" s="135"/>
      <c r="L30" s="176"/>
      <c r="M30" s="186">
        <v>463926449</v>
      </c>
      <c r="N30" s="186">
        <v>463926449</v>
      </c>
      <c r="O30" s="186">
        <v>463926449</v>
      </c>
      <c r="P30" s="186">
        <v>463926449</v>
      </c>
      <c r="Q30" s="186">
        <v>463926449</v>
      </c>
      <c r="R30" s="131">
        <v>463926449</v>
      </c>
      <c r="S30" s="131">
        <v>129497100</v>
      </c>
      <c r="T30" s="131">
        <v>129497100</v>
      </c>
      <c r="U30" s="172">
        <v>129497100</v>
      </c>
      <c r="V30" s="138"/>
      <c r="W30" s="138"/>
      <c r="X30" s="139"/>
      <c r="Y30" s="121"/>
      <c r="Z30" s="226"/>
      <c r="AA30" s="138"/>
      <c r="AB30" s="138"/>
      <c r="AC30" s="138"/>
      <c r="AD30" s="139"/>
      <c r="AE30" s="224"/>
      <c r="AF30" s="224"/>
      <c r="AG30" s="138"/>
      <c r="AH30" s="138"/>
      <c r="AI30" s="138"/>
      <c r="AJ30" s="139"/>
      <c r="AK30" s="227">
        <v>9697100</v>
      </c>
      <c r="AL30" s="227">
        <v>129497100</v>
      </c>
      <c r="AM30" s="131"/>
      <c r="AN30" s="131"/>
      <c r="AO30" s="119">
        <f t="shared" ref="AO30:AO35" si="23">+AL30/U30</f>
        <v>1</v>
      </c>
      <c r="AP30" s="134"/>
      <c r="AQ30" s="306"/>
      <c r="AR30" s="306"/>
      <c r="AS30" s="306"/>
      <c r="AT30" s="301"/>
      <c r="AU30" s="306"/>
      <c r="AV30" s="296"/>
      <c r="AW30" s="298"/>
      <c r="AX30" s="299"/>
      <c r="AY30" s="301"/>
      <c r="AZ30" s="301"/>
    </row>
    <row r="31" spans="1:52" s="5" customFormat="1" ht="40.15" customHeight="1" x14ac:dyDescent="0.25">
      <c r="A31" s="327"/>
      <c r="B31" s="349"/>
      <c r="C31" s="355"/>
      <c r="D31" s="331"/>
      <c r="E31" s="331"/>
      <c r="F31" s="331"/>
      <c r="G31" s="34" t="s">
        <v>13</v>
      </c>
      <c r="H31" s="187">
        <f t="shared" ref="H31" si="24">+H27+H29</f>
        <v>0.3</v>
      </c>
      <c r="I31" s="144"/>
      <c r="J31" s="145"/>
      <c r="K31" s="146">
        <f t="shared" ref="K31:M32" si="25">+K27+K29</f>
        <v>0</v>
      </c>
      <c r="L31" s="147">
        <f t="shared" si="25"/>
        <v>1.4E-2</v>
      </c>
      <c r="M31" s="148">
        <f t="shared" si="25"/>
        <v>7.0000000000000007E-2</v>
      </c>
      <c r="N31" s="148">
        <f t="shared" ref="N31:Q32" si="26">+N27+N29</f>
        <v>7.0000000000000007E-2</v>
      </c>
      <c r="O31" s="148">
        <f t="shared" si="26"/>
        <v>7.0000000000000007E-2</v>
      </c>
      <c r="P31" s="148">
        <f t="shared" si="26"/>
        <v>7.0000000000000007E-2</v>
      </c>
      <c r="Q31" s="148">
        <f t="shared" si="26"/>
        <v>7.0000000000000007E-2</v>
      </c>
      <c r="R31" s="147">
        <f t="shared" ref="R31:R32" si="27">+R27+R29</f>
        <v>6.4000000000000001E-2</v>
      </c>
      <c r="S31" s="188">
        <f>+S27+S29</f>
        <v>8.8999999999999996E-2</v>
      </c>
      <c r="T31" s="188">
        <f>+T27+T29</f>
        <v>8.8999999999999996E-2</v>
      </c>
      <c r="U31" s="147">
        <f>+U27+U29</f>
        <v>8.8999999999999996E-2</v>
      </c>
      <c r="V31" s="146"/>
      <c r="W31" s="146"/>
      <c r="X31" s="149"/>
      <c r="Y31" s="189">
        <f t="shared" ref="Y31:Y32" si="28">+Y27+Y29</f>
        <v>8.3000000000000004E-2</v>
      </c>
      <c r="Z31" s="146"/>
      <c r="AA31" s="146"/>
      <c r="AB31" s="146"/>
      <c r="AC31" s="146"/>
      <c r="AD31" s="149"/>
      <c r="AE31" s="148">
        <f t="shared" ref="AE31:AE32" si="29">+AE27+AE29</f>
        <v>0.05</v>
      </c>
      <c r="AF31" s="145"/>
      <c r="AG31" s="146"/>
      <c r="AH31" s="146"/>
      <c r="AI31" s="146"/>
      <c r="AJ31" s="149"/>
      <c r="AK31" s="147">
        <f t="shared" ref="AK31:AN32" si="30">+AK27+AK29</f>
        <v>2.1999999999999999E-2</v>
      </c>
      <c r="AL31" s="147">
        <f t="shared" si="30"/>
        <v>4.8399999999999999E-2</v>
      </c>
      <c r="AM31" s="147">
        <f t="shared" si="30"/>
        <v>0</v>
      </c>
      <c r="AN31" s="147">
        <f t="shared" si="30"/>
        <v>0</v>
      </c>
      <c r="AO31" s="119">
        <f t="shared" si="23"/>
        <v>0.54382022471910119</v>
      </c>
      <c r="AP31" s="120">
        <f>(L31+R31+AL31)/H31</f>
        <v>0.42133333333333339</v>
      </c>
      <c r="AQ31" s="306"/>
      <c r="AR31" s="306"/>
      <c r="AS31" s="306"/>
      <c r="AT31" s="301"/>
      <c r="AU31" s="306"/>
      <c r="AV31" s="296"/>
      <c r="AW31" s="298"/>
      <c r="AX31" s="299"/>
      <c r="AY31" s="301"/>
      <c r="AZ31" s="301"/>
    </row>
    <row r="32" spans="1:52" s="5" customFormat="1" ht="40.15" customHeight="1" thickBot="1" x14ac:dyDescent="0.3">
      <c r="A32" s="328"/>
      <c r="B32" s="350"/>
      <c r="C32" s="356"/>
      <c r="D32" s="332"/>
      <c r="E32" s="332"/>
      <c r="F32" s="332"/>
      <c r="G32" s="35" t="s">
        <v>14</v>
      </c>
      <c r="H32" s="150">
        <f>+H28+H30</f>
        <v>5973825915</v>
      </c>
      <c r="I32" s="150"/>
      <c r="J32" s="150"/>
      <c r="K32" s="151">
        <f t="shared" si="25"/>
        <v>0</v>
      </c>
      <c r="L32" s="151">
        <f t="shared" si="25"/>
        <v>531056664</v>
      </c>
      <c r="M32" s="151">
        <f t="shared" si="25"/>
        <v>1111561449</v>
      </c>
      <c r="N32" s="151">
        <f t="shared" si="26"/>
        <v>1111561449</v>
      </c>
      <c r="O32" s="151">
        <f t="shared" si="26"/>
        <v>1011589781</v>
      </c>
      <c r="P32" s="151">
        <f t="shared" si="26"/>
        <v>1011589781</v>
      </c>
      <c r="Q32" s="151">
        <f t="shared" si="26"/>
        <v>981436848</v>
      </c>
      <c r="R32" s="152">
        <f t="shared" si="27"/>
        <v>953889700</v>
      </c>
      <c r="S32" s="151">
        <v>902806000</v>
      </c>
      <c r="T32" s="151">
        <v>902806000</v>
      </c>
      <c r="U32" s="151">
        <v>902806000</v>
      </c>
      <c r="V32" s="153"/>
      <c r="W32" s="153"/>
      <c r="X32" s="154"/>
      <c r="Y32" s="151">
        <f t="shared" si="28"/>
        <v>2160000000</v>
      </c>
      <c r="Z32" s="150"/>
      <c r="AA32" s="153"/>
      <c r="AB32" s="153"/>
      <c r="AC32" s="153"/>
      <c r="AD32" s="154"/>
      <c r="AE32" s="151">
        <f t="shared" si="29"/>
        <v>1890000000</v>
      </c>
      <c r="AF32" s="150"/>
      <c r="AG32" s="153"/>
      <c r="AH32" s="153"/>
      <c r="AI32" s="153"/>
      <c r="AJ32" s="154"/>
      <c r="AK32" s="151">
        <f t="shared" si="30"/>
        <v>222503100</v>
      </c>
      <c r="AL32" s="151">
        <f t="shared" si="30"/>
        <v>668661871</v>
      </c>
      <c r="AM32" s="151">
        <f t="shared" si="30"/>
        <v>0</v>
      </c>
      <c r="AN32" s="151">
        <f t="shared" si="30"/>
        <v>0</v>
      </c>
      <c r="AO32" s="155">
        <f t="shared" si="23"/>
        <v>0.74064845714361671</v>
      </c>
      <c r="AP32" s="156">
        <f>(L32+R32+AL32)/H32</f>
        <v>0.36050736423242424</v>
      </c>
      <c r="AQ32" s="307"/>
      <c r="AR32" s="307"/>
      <c r="AS32" s="307"/>
      <c r="AT32" s="326"/>
      <c r="AU32" s="307"/>
      <c r="AV32" s="297"/>
      <c r="AW32" s="298"/>
      <c r="AX32" s="299"/>
      <c r="AY32" s="302"/>
      <c r="AZ32" s="302"/>
    </row>
    <row r="33" spans="1:52" ht="31.5" customHeight="1" x14ac:dyDescent="0.25">
      <c r="A33" s="342" t="s">
        <v>15</v>
      </c>
      <c r="B33" s="343"/>
      <c r="C33" s="343"/>
      <c r="D33" s="343"/>
      <c r="E33" s="343"/>
      <c r="F33" s="344"/>
      <c r="G33" s="36" t="s">
        <v>10</v>
      </c>
      <c r="H33" s="190">
        <f>H10+H16+H28+H22</f>
        <v>17322544291</v>
      </c>
      <c r="I33" s="190">
        <f t="shared" ref="I33:L33" si="31">I10+I16+I22+I28</f>
        <v>145330130</v>
      </c>
      <c r="J33" s="190">
        <f t="shared" si="31"/>
        <v>0</v>
      </c>
      <c r="K33" s="190">
        <f t="shared" si="31"/>
        <v>0</v>
      </c>
      <c r="L33" s="190">
        <f t="shared" si="31"/>
        <v>2938262654</v>
      </c>
      <c r="M33" s="190">
        <f t="shared" ref="M33:AN34" si="32">M10+M16+M22+M28</f>
        <v>2911182000</v>
      </c>
      <c r="N33" s="190">
        <f t="shared" si="32"/>
        <v>2911182000</v>
      </c>
      <c r="O33" s="190">
        <f t="shared" si="32"/>
        <v>2831182000</v>
      </c>
      <c r="P33" s="190">
        <f t="shared" si="32"/>
        <v>2831182000</v>
      </c>
      <c r="Q33" s="190">
        <f t="shared" si="32"/>
        <v>2831182000</v>
      </c>
      <c r="R33" s="190">
        <f t="shared" si="32"/>
        <v>2767281637</v>
      </c>
      <c r="S33" s="191">
        <f t="shared" si="32"/>
        <v>3467000000</v>
      </c>
      <c r="T33" s="190">
        <f t="shared" si="32"/>
        <v>3467000000</v>
      </c>
      <c r="U33" s="190">
        <f t="shared" si="32"/>
        <v>3467000000</v>
      </c>
      <c r="V33" s="190">
        <f t="shared" si="32"/>
        <v>0</v>
      </c>
      <c r="W33" s="190">
        <f t="shared" si="32"/>
        <v>0</v>
      </c>
      <c r="X33" s="190">
        <f t="shared" si="32"/>
        <v>0</v>
      </c>
      <c r="Y33" s="190">
        <f t="shared" si="32"/>
        <v>4750000000</v>
      </c>
      <c r="Z33" s="190">
        <f t="shared" si="32"/>
        <v>0</v>
      </c>
      <c r="AA33" s="190">
        <f t="shared" si="32"/>
        <v>0</v>
      </c>
      <c r="AB33" s="190">
        <f t="shared" si="32"/>
        <v>0</v>
      </c>
      <c r="AC33" s="190">
        <f t="shared" si="32"/>
        <v>0</v>
      </c>
      <c r="AD33" s="190">
        <f t="shared" si="32"/>
        <v>0</v>
      </c>
      <c r="AE33" s="190">
        <f t="shared" si="32"/>
        <v>3400000000</v>
      </c>
      <c r="AF33" s="190">
        <f t="shared" si="32"/>
        <v>0</v>
      </c>
      <c r="AG33" s="190">
        <f t="shared" si="32"/>
        <v>0</v>
      </c>
      <c r="AH33" s="190">
        <f t="shared" si="32"/>
        <v>0</v>
      </c>
      <c r="AI33" s="190">
        <f t="shared" si="32"/>
        <v>0</v>
      </c>
      <c r="AJ33" s="190">
        <f t="shared" si="32"/>
        <v>0</v>
      </c>
      <c r="AK33" s="190">
        <f t="shared" si="32"/>
        <v>1089247432</v>
      </c>
      <c r="AL33" s="190">
        <f t="shared" si="32"/>
        <v>1644285979</v>
      </c>
      <c r="AM33" s="190">
        <f t="shared" si="32"/>
        <v>0</v>
      </c>
      <c r="AN33" s="190">
        <f t="shared" si="32"/>
        <v>0</v>
      </c>
      <c r="AO33" s="119">
        <f t="shared" si="23"/>
        <v>0.47426766051341218</v>
      </c>
      <c r="AP33" s="120">
        <f>(L33+R33+AL33)/H33</f>
        <v>0.4242927682291241</v>
      </c>
      <c r="AQ33" s="37"/>
      <c r="AR33" s="37"/>
      <c r="AS33" s="37"/>
      <c r="AT33" s="37"/>
      <c r="AU33" s="38"/>
    </row>
    <row r="34" spans="1:52" ht="28.5" customHeight="1" x14ac:dyDescent="0.25">
      <c r="A34" s="342"/>
      <c r="B34" s="343"/>
      <c r="C34" s="343"/>
      <c r="D34" s="343"/>
      <c r="E34" s="343"/>
      <c r="F34" s="344"/>
      <c r="G34" s="34" t="s">
        <v>12</v>
      </c>
      <c r="H34" s="191">
        <f t="shared" ref="H34:L34" si="33">+H12+H18+H30</f>
        <v>0</v>
      </c>
      <c r="I34" s="191">
        <f t="shared" si="33"/>
        <v>0</v>
      </c>
      <c r="J34" s="191">
        <f t="shared" si="33"/>
        <v>0</v>
      </c>
      <c r="K34" s="191">
        <f t="shared" si="33"/>
        <v>0</v>
      </c>
      <c r="L34" s="191">
        <f t="shared" si="33"/>
        <v>0</v>
      </c>
      <c r="M34" s="191">
        <f t="shared" ref="M34:AM34" si="34">+M12+M18+M30</f>
        <v>2432915168</v>
      </c>
      <c r="N34" s="192">
        <f t="shared" si="34"/>
        <v>2432915168</v>
      </c>
      <c r="O34" s="192">
        <f t="shared" si="34"/>
        <v>2432915168</v>
      </c>
      <c r="P34" s="190">
        <f t="shared" si="34"/>
        <v>2416468389</v>
      </c>
      <c r="Q34" s="190">
        <f t="shared" si="34"/>
        <v>2416468389</v>
      </c>
      <c r="R34" s="190">
        <f t="shared" si="34"/>
        <v>2292344589</v>
      </c>
      <c r="S34" s="191">
        <f>+S12+S18+S30+S24</f>
        <v>1022557771</v>
      </c>
      <c r="T34" s="190">
        <f t="shared" si="34"/>
        <v>968198425</v>
      </c>
      <c r="U34" s="190">
        <f>+U12+U18+U30+U24</f>
        <v>1022557771</v>
      </c>
      <c r="V34" s="190">
        <f t="shared" si="34"/>
        <v>0</v>
      </c>
      <c r="W34" s="190">
        <f t="shared" si="34"/>
        <v>0</v>
      </c>
      <c r="X34" s="190">
        <f t="shared" si="34"/>
        <v>0</v>
      </c>
      <c r="Y34" s="190">
        <f t="shared" si="34"/>
        <v>0</v>
      </c>
      <c r="Z34" s="190">
        <f t="shared" si="34"/>
        <v>0</v>
      </c>
      <c r="AA34" s="190">
        <f t="shared" si="34"/>
        <v>0</v>
      </c>
      <c r="AB34" s="190">
        <f t="shared" si="34"/>
        <v>0</v>
      </c>
      <c r="AC34" s="190">
        <f t="shared" si="34"/>
        <v>0</v>
      </c>
      <c r="AD34" s="190">
        <f t="shared" si="34"/>
        <v>0</v>
      </c>
      <c r="AE34" s="190">
        <f t="shared" si="34"/>
        <v>0</v>
      </c>
      <c r="AF34" s="190">
        <f t="shared" si="34"/>
        <v>0</v>
      </c>
      <c r="AG34" s="190">
        <f t="shared" si="34"/>
        <v>0</v>
      </c>
      <c r="AH34" s="190">
        <f t="shared" si="34"/>
        <v>0</v>
      </c>
      <c r="AI34" s="190">
        <f t="shared" si="34"/>
        <v>0</v>
      </c>
      <c r="AJ34" s="190">
        <f t="shared" si="34"/>
        <v>0</v>
      </c>
      <c r="AK34" s="190">
        <f>+AK12+AK18+AK30+AK24</f>
        <v>228590281</v>
      </c>
      <c r="AL34" s="190">
        <f>+AL12+AL18+AL30+AL24</f>
        <v>711168107</v>
      </c>
      <c r="AM34" s="190">
        <f t="shared" si="34"/>
        <v>0</v>
      </c>
      <c r="AN34" s="190">
        <f t="shared" si="32"/>
        <v>0</v>
      </c>
      <c r="AO34" s="119">
        <f t="shared" si="23"/>
        <v>0.69547963662191947</v>
      </c>
      <c r="AP34" s="193"/>
      <c r="AQ34" s="37"/>
      <c r="AR34" s="37"/>
      <c r="AS34" s="37"/>
      <c r="AT34" s="37"/>
      <c r="AU34" s="38"/>
    </row>
    <row r="35" spans="1:52" ht="35.25" customHeight="1" thickBot="1" x14ac:dyDescent="0.3">
      <c r="A35" s="345"/>
      <c r="B35" s="346"/>
      <c r="C35" s="346"/>
      <c r="D35" s="346"/>
      <c r="E35" s="346"/>
      <c r="F35" s="347"/>
      <c r="G35" s="35" t="s">
        <v>15</v>
      </c>
      <c r="H35" s="190">
        <f>+H33+H34</f>
        <v>17322544291</v>
      </c>
      <c r="I35" s="190">
        <f t="shared" ref="I35:AN35" si="35">+I33+I34</f>
        <v>145330130</v>
      </c>
      <c r="J35" s="190">
        <f t="shared" si="35"/>
        <v>0</v>
      </c>
      <c r="K35" s="190">
        <f t="shared" si="35"/>
        <v>0</v>
      </c>
      <c r="L35" s="190">
        <f t="shared" si="35"/>
        <v>2938262654</v>
      </c>
      <c r="M35" s="190">
        <f t="shared" si="35"/>
        <v>5344097168</v>
      </c>
      <c r="N35" s="190">
        <f t="shared" si="35"/>
        <v>5344097168</v>
      </c>
      <c r="O35" s="190">
        <f t="shared" si="35"/>
        <v>5264097168</v>
      </c>
      <c r="P35" s="190">
        <f t="shared" si="35"/>
        <v>5247650389</v>
      </c>
      <c r="Q35" s="190">
        <f t="shared" si="35"/>
        <v>5247650389</v>
      </c>
      <c r="R35" s="190">
        <f t="shared" si="35"/>
        <v>5059626226</v>
      </c>
      <c r="S35" s="190">
        <f t="shared" si="35"/>
        <v>4489557771</v>
      </c>
      <c r="T35" s="190">
        <f t="shared" si="35"/>
        <v>4435198425</v>
      </c>
      <c r="U35" s="190">
        <f t="shared" si="35"/>
        <v>4489557771</v>
      </c>
      <c r="V35" s="190">
        <f t="shared" si="35"/>
        <v>0</v>
      </c>
      <c r="W35" s="190">
        <f t="shared" si="35"/>
        <v>0</v>
      </c>
      <c r="X35" s="190">
        <f t="shared" si="35"/>
        <v>0</v>
      </c>
      <c r="Y35" s="190">
        <f t="shared" si="35"/>
        <v>4750000000</v>
      </c>
      <c r="Z35" s="190">
        <f t="shared" si="35"/>
        <v>0</v>
      </c>
      <c r="AA35" s="190">
        <f t="shared" si="35"/>
        <v>0</v>
      </c>
      <c r="AB35" s="190">
        <f t="shared" si="35"/>
        <v>0</v>
      </c>
      <c r="AC35" s="190">
        <f t="shared" si="35"/>
        <v>0</v>
      </c>
      <c r="AD35" s="190">
        <f t="shared" si="35"/>
        <v>0</v>
      </c>
      <c r="AE35" s="190">
        <f t="shared" si="35"/>
        <v>3400000000</v>
      </c>
      <c r="AF35" s="190">
        <f t="shared" si="35"/>
        <v>0</v>
      </c>
      <c r="AG35" s="190">
        <f t="shared" si="35"/>
        <v>0</v>
      </c>
      <c r="AH35" s="190">
        <f t="shared" si="35"/>
        <v>0</v>
      </c>
      <c r="AI35" s="190">
        <f t="shared" si="35"/>
        <v>0</v>
      </c>
      <c r="AJ35" s="190">
        <f t="shared" si="35"/>
        <v>0</v>
      </c>
      <c r="AK35" s="190">
        <f t="shared" si="35"/>
        <v>1317837713</v>
      </c>
      <c r="AL35" s="190">
        <f t="shared" si="35"/>
        <v>2355454086</v>
      </c>
      <c r="AM35" s="190">
        <f t="shared" si="35"/>
        <v>0</v>
      </c>
      <c r="AN35" s="194">
        <f t="shared" si="35"/>
        <v>0</v>
      </c>
      <c r="AO35" s="119">
        <f t="shared" si="23"/>
        <v>0.5246516931388876</v>
      </c>
      <c r="AP35" s="195"/>
      <c r="AQ35" s="39"/>
      <c r="AR35" s="39"/>
      <c r="AS35" s="39"/>
      <c r="AT35" s="39"/>
      <c r="AU35" s="40"/>
      <c r="AV35" s="6"/>
      <c r="AW35" s="6"/>
      <c r="AX35" s="6"/>
      <c r="AY35" s="6"/>
    </row>
    <row r="36" spans="1:52" ht="71.25" customHeight="1" x14ac:dyDescent="0.25">
      <c r="A36" s="294" t="s">
        <v>129</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row>
  </sheetData>
  <mergeCells count="92">
    <mergeCell ref="A1:E4"/>
    <mergeCell ref="AK7:AN7"/>
    <mergeCell ref="F3:P3"/>
    <mergeCell ref="F4:P4"/>
    <mergeCell ref="Q3:AU3"/>
    <mergeCell ref="Q4:AU4"/>
    <mergeCell ref="F1:AU1"/>
    <mergeCell ref="F2:AU2"/>
    <mergeCell ref="F6:F8"/>
    <mergeCell ref="AK6:AN6"/>
    <mergeCell ref="AO6:AO8"/>
    <mergeCell ref="AR6:AR8"/>
    <mergeCell ref="E6:E8"/>
    <mergeCell ref="G6:G8"/>
    <mergeCell ref="H6:H8"/>
    <mergeCell ref="AP6:AP8"/>
    <mergeCell ref="A6:A8"/>
    <mergeCell ref="AS6:AS8"/>
    <mergeCell ref="AT6:AT8"/>
    <mergeCell ref="AU6:AU8"/>
    <mergeCell ref="B9:B14"/>
    <mergeCell ref="C9:C14"/>
    <mergeCell ref="D9:D14"/>
    <mergeCell ref="AQ9:AQ14"/>
    <mergeCell ref="AQ6:AQ8"/>
    <mergeCell ref="B6:D7"/>
    <mergeCell ref="J6:AJ6"/>
    <mergeCell ref="I7:L7"/>
    <mergeCell ref="M7:R7"/>
    <mergeCell ref="S7:X7"/>
    <mergeCell ref="Y7:AD7"/>
    <mergeCell ref="AE7:AJ7"/>
    <mergeCell ref="AU9:AU14"/>
    <mergeCell ref="AR9:AR14"/>
    <mergeCell ref="AT15:AT20"/>
    <mergeCell ref="AU15:AU20"/>
    <mergeCell ref="AS9:AS14"/>
    <mergeCell ref="AT9:AT14"/>
    <mergeCell ref="AR15:AR20"/>
    <mergeCell ref="AS15:AS20"/>
    <mergeCell ref="D15:D20"/>
    <mergeCell ref="AQ21:AQ26"/>
    <mergeCell ref="AR21:AR26"/>
    <mergeCell ref="AS21:AS26"/>
    <mergeCell ref="D21:D26"/>
    <mergeCell ref="AQ15:AQ20"/>
    <mergeCell ref="A9:A14"/>
    <mergeCell ref="A15:A26"/>
    <mergeCell ref="A27:A32"/>
    <mergeCell ref="F9:F32"/>
    <mergeCell ref="E9:E32"/>
    <mergeCell ref="D27:D32"/>
    <mergeCell ref="B15:B20"/>
    <mergeCell ref="C15:C20"/>
    <mergeCell ref="B21:B26"/>
    <mergeCell ref="C21:C26"/>
    <mergeCell ref="B27:B32"/>
    <mergeCell ref="C27:C32"/>
    <mergeCell ref="AT21:AT26"/>
    <mergeCell ref="AU21:AU26"/>
    <mergeCell ref="AQ27:AQ32"/>
    <mergeCell ref="AR27:AR32"/>
    <mergeCell ref="AS27:AS32"/>
    <mergeCell ref="AT27:AT32"/>
    <mergeCell ref="AU27:AU32"/>
    <mergeCell ref="AV6:AV8"/>
    <mergeCell ref="AW6:AW8"/>
    <mergeCell ref="AX6:AX8"/>
    <mergeCell ref="AY6:AY8"/>
    <mergeCell ref="AZ6:AZ8"/>
    <mergeCell ref="AV9:AV14"/>
    <mergeCell ref="AW9:AW14"/>
    <mergeCell ref="AX9:AX14"/>
    <mergeCell ref="AY9:AY14"/>
    <mergeCell ref="AZ9:AZ14"/>
    <mergeCell ref="AV15:AV20"/>
    <mergeCell ref="AW15:AW20"/>
    <mergeCell ref="AX15:AX20"/>
    <mergeCell ref="AY15:AY20"/>
    <mergeCell ref="AZ15:AZ20"/>
    <mergeCell ref="AV21:AV26"/>
    <mergeCell ref="AW21:AW26"/>
    <mergeCell ref="AX21:AX26"/>
    <mergeCell ref="AY21:AY26"/>
    <mergeCell ref="AZ21:AZ26"/>
    <mergeCell ref="A36:AZ36"/>
    <mergeCell ref="AV27:AV32"/>
    <mergeCell ref="AW27:AW32"/>
    <mergeCell ref="AX27:AX32"/>
    <mergeCell ref="AY27:AY32"/>
    <mergeCell ref="AZ27:AZ32"/>
    <mergeCell ref="A33:F35"/>
  </mergeCells>
  <dataValidations count="1">
    <dataValidation type="list" allowBlank="1" showInputMessage="1" showErrorMessage="1" sqref="D9:D32" xr:uid="{00000000-0002-0000-0100-000000000000}">
      <formula1>#REF!</formula1>
    </dataValidation>
  </dataValidations>
  <hyperlinks>
    <hyperlink ref="AZ27" r:id="rId1" location="/login/_x000a__x000a_* Documento SwitchesDELL_UpdateFirmware_x000a_* Estudios Previos" xr:uid="{00000000-0004-0000-0100-000000000000}"/>
  </hyperlinks>
  <printOptions horizontalCentered="1" verticalCentered="1"/>
  <pageMargins left="0" right="0" top="0" bottom="0.39370078740157483" header="0.31496062992125984" footer="0"/>
  <pageSetup scale="36" orientation="landscape" r:id="rId2"/>
  <headerFooter>
    <oddFooter>&amp;C&amp;G</oddFooter>
  </headerFooter>
  <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93"/>
  <sheetViews>
    <sheetView topLeftCell="C16" zoomScale="51" zoomScaleNormal="51" workbookViewId="0">
      <selection activeCell="C21" sqref="C21:V21"/>
    </sheetView>
  </sheetViews>
  <sheetFormatPr baseColWidth="10" defaultColWidth="11.42578125" defaultRowHeight="12.75" x14ac:dyDescent="0.25"/>
  <cols>
    <col min="1" max="1" width="15.28515625" style="9" hidden="1" customWidth="1"/>
    <col min="2" max="2" width="30" style="9" hidden="1" customWidth="1"/>
    <col min="3" max="3" width="24.85546875" style="23" customWidth="1"/>
    <col min="4" max="5" width="7.42578125" style="9" customWidth="1"/>
    <col min="6" max="6" width="13.28515625" style="9" customWidth="1"/>
    <col min="7" max="13" width="8.140625" style="9" customWidth="1"/>
    <col min="14" max="18" width="8.140625" style="10" customWidth="1"/>
    <col min="19" max="19" width="11.7109375" style="10" customWidth="1"/>
    <col min="20" max="20" width="10" style="10" customWidth="1"/>
    <col min="21" max="21" width="10.28515625" style="10" customWidth="1"/>
    <col min="22" max="22" width="76.5703125" style="14" customWidth="1"/>
    <col min="23" max="23" width="28.7109375" style="14" customWidth="1"/>
    <col min="24" max="59" width="11.42578125" style="14"/>
    <col min="60" max="16384" width="11.42578125" style="9"/>
  </cols>
  <sheetData>
    <row r="1" spans="1:22" s="11" customFormat="1" ht="33" customHeight="1" x14ac:dyDescent="0.25">
      <c r="A1" s="441"/>
      <c r="B1" s="442"/>
      <c r="C1" s="447" t="s">
        <v>0</v>
      </c>
      <c r="D1" s="447"/>
      <c r="E1" s="447"/>
      <c r="F1" s="447"/>
      <c r="G1" s="447"/>
      <c r="H1" s="447"/>
      <c r="I1" s="447"/>
      <c r="J1" s="447"/>
      <c r="K1" s="447"/>
      <c r="L1" s="447"/>
      <c r="M1" s="447"/>
      <c r="N1" s="447"/>
      <c r="O1" s="447"/>
      <c r="P1" s="447"/>
      <c r="Q1" s="447"/>
      <c r="R1" s="447"/>
      <c r="S1" s="447"/>
      <c r="T1" s="447"/>
      <c r="U1" s="447"/>
    </row>
    <row r="2" spans="1:22" s="11" customFormat="1" ht="30" customHeight="1" x14ac:dyDescent="0.25">
      <c r="A2" s="443"/>
      <c r="B2" s="444"/>
      <c r="C2" s="448" t="s">
        <v>101</v>
      </c>
      <c r="D2" s="448"/>
      <c r="E2" s="448"/>
      <c r="F2" s="448"/>
      <c r="G2" s="448"/>
      <c r="H2" s="448"/>
      <c r="I2" s="448"/>
      <c r="J2" s="448"/>
      <c r="K2" s="448"/>
      <c r="L2" s="448"/>
      <c r="M2" s="448"/>
      <c r="N2" s="448"/>
      <c r="O2" s="448"/>
      <c r="P2" s="448"/>
      <c r="Q2" s="448"/>
      <c r="R2" s="448"/>
      <c r="S2" s="448"/>
      <c r="T2" s="448"/>
      <c r="U2" s="448"/>
    </row>
    <row r="3" spans="1:22" s="11" customFormat="1" ht="27.75" customHeight="1" x14ac:dyDescent="0.25">
      <c r="A3" s="443"/>
      <c r="B3" s="444"/>
      <c r="C3" s="28" t="s">
        <v>1</v>
      </c>
      <c r="D3" s="449" t="s">
        <v>131</v>
      </c>
      <c r="E3" s="449"/>
      <c r="F3" s="449"/>
      <c r="G3" s="449"/>
      <c r="H3" s="449"/>
      <c r="I3" s="449"/>
      <c r="J3" s="449"/>
      <c r="K3" s="449"/>
      <c r="L3" s="449"/>
      <c r="M3" s="449"/>
      <c r="N3" s="449"/>
      <c r="O3" s="449"/>
      <c r="P3" s="449"/>
      <c r="Q3" s="449"/>
      <c r="R3" s="449"/>
      <c r="S3" s="449"/>
      <c r="T3" s="449"/>
      <c r="U3" s="449"/>
    </row>
    <row r="4" spans="1:22" s="11" customFormat="1" ht="33" customHeight="1" thickBot="1" x14ac:dyDescent="0.3">
      <c r="A4" s="445"/>
      <c r="B4" s="446"/>
      <c r="C4" s="41" t="s">
        <v>16</v>
      </c>
      <c r="D4" s="450" t="s">
        <v>153</v>
      </c>
      <c r="E4" s="450"/>
      <c r="F4" s="450"/>
      <c r="G4" s="450"/>
      <c r="H4" s="450"/>
      <c r="I4" s="450"/>
      <c r="J4" s="450"/>
      <c r="K4" s="450"/>
      <c r="L4" s="450"/>
      <c r="M4" s="450"/>
      <c r="N4" s="450"/>
      <c r="O4" s="450"/>
      <c r="P4" s="450"/>
      <c r="Q4" s="450"/>
      <c r="R4" s="450"/>
      <c r="S4" s="450"/>
      <c r="T4" s="450"/>
      <c r="U4" s="450"/>
    </row>
    <row r="5" spans="1:22" s="11" customFormat="1" ht="13.5" thickBot="1" x14ac:dyDescent="0.3">
      <c r="A5" s="12"/>
      <c r="B5" s="9"/>
      <c r="C5" s="21"/>
      <c r="D5" s="9"/>
      <c r="E5" s="9"/>
      <c r="F5" s="9"/>
      <c r="G5" s="9"/>
      <c r="H5" s="9"/>
      <c r="I5" s="9"/>
      <c r="J5" s="9"/>
      <c r="K5" s="9"/>
      <c r="L5" s="9"/>
      <c r="M5" s="9"/>
      <c r="N5" s="10"/>
      <c r="O5" s="10"/>
      <c r="P5" s="10"/>
      <c r="Q5" s="10"/>
      <c r="R5" s="10"/>
      <c r="S5" s="10"/>
      <c r="T5" s="10"/>
      <c r="U5" s="10"/>
    </row>
    <row r="6" spans="1:22" s="13" customFormat="1" ht="30.6" customHeight="1" x14ac:dyDescent="0.25">
      <c r="A6" s="454" t="s">
        <v>59</v>
      </c>
      <c r="B6" s="440" t="s">
        <v>60</v>
      </c>
      <c r="C6" s="451" t="s">
        <v>61</v>
      </c>
      <c r="D6" s="452" t="s">
        <v>62</v>
      </c>
      <c r="E6" s="453"/>
      <c r="F6" s="440" t="s">
        <v>159</v>
      </c>
      <c r="G6" s="440"/>
      <c r="H6" s="440"/>
      <c r="I6" s="440"/>
      <c r="J6" s="440"/>
      <c r="K6" s="440"/>
      <c r="L6" s="440"/>
      <c r="M6" s="440"/>
      <c r="N6" s="440"/>
      <c r="O6" s="440"/>
      <c r="P6" s="440"/>
      <c r="Q6" s="440"/>
      <c r="R6" s="440"/>
      <c r="S6" s="440"/>
      <c r="T6" s="440" t="s">
        <v>66</v>
      </c>
      <c r="U6" s="440"/>
      <c r="V6" s="401" t="s">
        <v>187</v>
      </c>
    </row>
    <row r="7" spans="1:22" s="13" customFormat="1" ht="37.9" customHeight="1" thickBot="1" x14ac:dyDescent="0.3">
      <c r="A7" s="455"/>
      <c r="B7" s="420"/>
      <c r="C7" s="421"/>
      <c r="D7" s="42" t="s">
        <v>63</v>
      </c>
      <c r="E7" s="42" t="s">
        <v>64</v>
      </c>
      <c r="F7" s="42" t="s">
        <v>65</v>
      </c>
      <c r="G7" s="43" t="s">
        <v>17</v>
      </c>
      <c r="H7" s="43" t="s">
        <v>18</v>
      </c>
      <c r="I7" s="43" t="s">
        <v>19</v>
      </c>
      <c r="J7" s="43" t="s">
        <v>20</v>
      </c>
      <c r="K7" s="43" t="s">
        <v>21</v>
      </c>
      <c r="L7" s="43" t="s">
        <v>22</v>
      </c>
      <c r="M7" s="43" t="s">
        <v>23</v>
      </c>
      <c r="N7" s="43" t="s">
        <v>24</v>
      </c>
      <c r="O7" s="43" t="s">
        <v>25</v>
      </c>
      <c r="P7" s="43" t="s">
        <v>26</v>
      </c>
      <c r="Q7" s="43" t="s">
        <v>27</v>
      </c>
      <c r="R7" s="43" t="s">
        <v>28</v>
      </c>
      <c r="S7" s="44" t="s">
        <v>29</v>
      </c>
      <c r="T7" s="44" t="s">
        <v>67</v>
      </c>
      <c r="U7" s="44" t="s">
        <v>68</v>
      </c>
      <c r="V7" s="402"/>
    </row>
    <row r="8" spans="1:22" s="14" customFormat="1" ht="159" customHeight="1" x14ac:dyDescent="0.25">
      <c r="A8" s="407" t="s">
        <v>141</v>
      </c>
      <c r="B8" s="410" t="s">
        <v>150</v>
      </c>
      <c r="C8" s="434" t="s">
        <v>151</v>
      </c>
      <c r="D8" s="435" t="s">
        <v>133</v>
      </c>
      <c r="E8" s="436"/>
      <c r="F8" s="248" t="s">
        <v>30</v>
      </c>
      <c r="G8" s="93">
        <v>0.05</v>
      </c>
      <c r="H8" s="93">
        <v>0.05</v>
      </c>
      <c r="I8" s="93">
        <v>0.05</v>
      </c>
      <c r="J8" s="93">
        <v>0.1</v>
      </c>
      <c r="K8" s="93">
        <v>0.15</v>
      </c>
      <c r="L8" s="93">
        <v>0.15</v>
      </c>
      <c r="M8" s="93">
        <v>0.15</v>
      </c>
      <c r="N8" s="93">
        <v>0.1</v>
      </c>
      <c r="O8" s="93">
        <v>0.1</v>
      </c>
      <c r="P8" s="93">
        <v>0.05</v>
      </c>
      <c r="Q8" s="93">
        <v>0.03</v>
      </c>
      <c r="R8" s="94">
        <v>0.02</v>
      </c>
      <c r="S8" s="248">
        <f>SUM(G8:R8)</f>
        <v>1</v>
      </c>
      <c r="T8" s="412">
        <v>0.4</v>
      </c>
      <c r="U8" s="430">
        <v>0.2</v>
      </c>
      <c r="V8" s="403" t="s">
        <v>207</v>
      </c>
    </row>
    <row r="9" spans="1:22" s="14" customFormat="1" ht="159" customHeight="1" thickBot="1" x14ac:dyDescent="0.3">
      <c r="A9" s="408"/>
      <c r="B9" s="411"/>
      <c r="C9" s="418"/>
      <c r="D9" s="417"/>
      <c r="E9" s="433"/>
      <c r="F9" s="249" t="s">
        <v>31</v>
      </c>
      <c r="G9" s="233">
        <v>0.05</v>
      </c>
      <c r="H9" s="233">
        <v>0.05</v>
      </c>
      <c r="I9" s="233">
        <v>0.05</v>
      </c>
      <c r="J9" s="234">
        <v>0.1</v>
      </c>
      <c r="K9" s="234">
        <v>0.15</v>
      </c>
      <c r="L9" s="234">
        <v>0.15</v>
      </c>
      <c r="M9" s="64"/>
      <c r="N9" s="64"/>
      <c r="O9" s="64"/>
      <c r="P9" s="64"/>
      <c r="Q9" s="64"/>
      <c r="R9" s="91"/>
      <c r="S9" s="249">
        <f t="shared" ref="S9" si="0">SUM(G9:R9)</f>
        <v>0.55000000000000004</v>
      </c>
      <c r="T9" s="413"/>
      <c r="U9" s="431"/>
      <c r="V9" s="404"/>
    </row>
    <row r="10" spans="1:22" s="14" customFormat="1" ht="137.44999999999999" customHeight="1" x14ac:dyDescent="0.25">
      <c r="A10" s="408"/>
      <c r="B10" s="411"/>
      <c r="C10" s="418" t="s">
        <v>165</v>
      </c>
      <c r="D10" s="417" t="s">
        <v>133</v>
      </c>
      <c r="E10" s="433"/>
      <c r="F10" s="248" t="s">
        <v>30</v>
      </c>
      <c r="G10" s="93">
        <v>0.05</v>
      </c>
      <c r="H10" s="93">
        <v>0.2</v>
      </c>
      <c r="I10" s="93">
        <v>0.1</v>
      </c>
      <c r="J10" s="93">
        <v>0.05</v>
      </c>
      <c r="K10" s="93">
        <v>0.1</v>
      </c>
      <c r="L10" s="93">
        <v>0.1</v>
      </c>
      <c r="M10" s="93">
        <v>0.1</v>
      </c>
      <c r="N10" s="93">
        <v>0.15</v>
      </c>
      <c r="O10" s="93">
        <v>0.05</v>
      </c>
      <c r="P10" s="93">
        <v>0.05</v>
      </c>
      <c r="Q10" s="93">
        <v>0.03</v>
      </c>
      <c r="R10" s="94">
        <v>0.02</v>
      </c>
      <c r="S10" s="248">
        <f>SUM(G10:R10)</f>
        <v>1</v>
      </c>
      <c r="T10" s="413"/>
      <c r="U10" s="422">
        <v>0.2</v>
      </c>
      <c r="V10" s="397" t="s">
        <v>206</v>
      </c>
    </row>
    <row r="11" spans="1:22" s="14" customFormat="1" ht="137.44999999999999" customHeight="1" thickBot="1" x14ac:dyDescent="0.3">
      <c r="A11" s="409"/>
      <c r="B11" s="411"/>
      <c r="C11" s="418"/>
      <c r="D11" s="417"/>
      <c r="E11" s="433"/>
      <c r="F11" s="249" t="s">
        <v>31</v>
      </c>
      <c r="G11" s="233">
        <v>0.05</v>
      </c>
      <c r="H11" s="233">
        <v>0.2</v>
      </c>
      <c r="I11" s="233">
        <v>0.1</v>
      </c>
      <c r="J11" s="234">
        <v>0.05</v>
      </c>
      <c r="K11" s="234">
        <v>0.1</v>
      </c>
      <c r="L11" s="234">
        <v>0.1</v>
      </c>
      <c r="M11" s="64"/>
      <c r="N11" s="64"/>
      <c r="O11" s="64"/>
      <c r="P11" s="64"/>
      <c r="Q11" s="64"/>
      <c r="R11" s="91"/>
      <c r="S11" s="249">
        <f t="shared" ref="S11:S18" si="1">SUM(G11:R11)</f>
        <v>0.6</v>
      </c>
      <c r="T11" s="414"/>
      <c r="U11" s="431"/>
      <c r="V11" s="405"/>
    </row>
    <row r="12" spans="1:22" s="14" customFormat="1" ht="64.150000000000006" customHeight="1" x14ac:dyDescent="0.25">
      <c r="A12" s="408" t="s">
        <v>143</v>
      </c>
      <c r="B12" s="411" t="s">
        <v>144</v>
      </c>
      <c r="C12" s="418" t="s">
        <v>160</v>
      </c>
      <c r="D12" s="417" t="s">
        <v>133</v>
      </c>
      <c r="E12" s="88"/>
      <c r="F12" s="248" t="s">
        <v>30</v>
      </c>
      <c r="G12" s="93">
        <v>0.05</v>
      </c>
      <c r="H12" s="93">
        <v>0.1</v>
      </c>
      <c r="I12" s="93">
        <v>0.15</v>
      </c>
      <c r="J12" s="93">
        <v>0.05</v>
      </c>
      <c r="K12" s="93">
        <v>0.1</v>
      </c>
      <c r="L12" s="93">
        <v>0.15</v>
      </c>
      <c r="M12" s="93">
        <v>0.05</v>
      </c>
      <c r="N12" s="93">
        <v>0.1</v>
      </c>
      <c r="O12" s="93">
        <v>0.1</v>
      </c>
      <c r="P12" s="93">
        <v>0.05</v>
      </c>
      <c r="Q12" s="93">
        <v>0.05</v>
      </c>
      <c r="R12" s="94">
        <v>0.05</v>
      </c>
      <c r="S12" s="248">
        <f t="shared" si="1"/>
        <v>1.0000000000000002</v>
      </c>
      <c r="T12" s="437">
        <f>+U12+U16</f>
        <v>0.25</v>
      </c>
      <c r="U12" s="439">
        <v>0.15</v>
      </c>
      <c r="V12" s="397" t="s">
        <v>191</v>
      </c>
    </row>
    <row r="13" spans="1:22" s="14" customFormat="1" ht="64.150000000000006" customHeight="1" thickBot="1" x14ac:dyDescent="0.3">
      <c r="A13" s="408"/>
      <c r="B13" s="411"/>
      <c r="C13" s="418"/>
      <c r="D13" s="417"/>
      <c r="E13" s="88"/>
      <c r="F13" s="249" t="s">
        <v>31</v>
      </c>
      <c r="G13" s="102">
        <v>0.05</v>
      </c>
      <c r="H13" s="102">
        <v>0.1</v>
      </c>
      <c r="I13" s="102">
        <v>0.15</v>
      </c>
      <c r="J13" s="196">
        <v>0.05</v>
      </c>
      <c r="K13" s="196">
        <v>0.1</v>
      </c>
      <c r="L13" s="196">
        <v>0.15</v>
      </c>
      <c r="M13" s="64"/>
      <c r="N13" s="64"/>
      <c r="O13" s="64"/>
      <c r="P13" s="64"/>
      <c r="Q13" s="64"/>
      <c r="R13" s="91"/>
      <c r="S13" s="249">
        <f>SUM(G13:R13)</f>
        <v>0.60000000000000009</v>
      </c>
      <c r="T13" s="437"/>
      <c r="U13" s="439"/>
      <c r="V13" s="405"/>
    </row>
    <row r="14" spans="1:22" s="14" customFormat="1" ht="120" customHeight="1" x14ac:dyDescent="0.25">
      <c r="A14" s="408"/>
      <c r="B14" s="411"/>
      <c r="C14" s="418" t="s">
        <v>164</v>
      </c>
      <c r="D14" s="417" t="s">
        <v>133</v>
      </c>
      <c r="E14" s="88"/>
      <c r="F14" s="248" t="s">
        <v>30</v>
      </c>
      <c r="G14" s="93">
        <v>0.05</v>
      </c>
      <c r="H14" s="93">
        <v>0.1</v>
      </c>
      <c r="I14" s="93">
        <v>0.15</v>
      </c>
      <c r="J14" s="93">
        <v>0.05</v>
      </c>
      <c r="K14" s="93">
        <v>0.1</v>
      </c>
      <c r="L14" s="93">
        <v>0.15</v>
      </c>
      <c r="M14" s="93">
        <v>0.05</v>
      </c>
      <c r="N14" s="93">
        <v>0.1</v>
      </c>
      <c r="O14" s="93">
        <v>0.1</v>
      </c>
      <c r="P14" s="93">
        <v>0.05</v>
      </c>
      <c r="Q14" s="93">
        <v>0.05</v>
      </c>
      <c r="R14" s="94">
        <v>0.05</v>
      </c>
      <c r="S14" s="248">
        <f t="shared" ref="S14" si="2">SUM(G14:R14)</f>
        <v>1.0000000000000002</v>
      </c>
      <c r="T14" s="437"/>
      <c r="U14" s="439">
        <v>0.1</v>
      </c>
      <c r="V14" s="397" t="s">
        <v>197</v>
      </c>
    </row>
    <row r="15" spans="1:22" s="14" customFormat="1" ht="120" customHeight="1" thickBot="1" x14ac:dyDescent="0.3">
      <c r="A15" s="408"/>
      <c r="B15" s="411"/>
      <c r="C15" s="418"/>
      <c r="D15" s="417"/>
      <c r="E15" s="88"/>
      <c r="F15" s="249" t="s">
        <v>31</v>
      </c>
      <c r="G15" s="233">
        <v>0.05</v>
      </c>
      <c r="H15" s="233">
        <v>0.1</v>
      </c>
      <c r="I15" s="233">
        <v>0.15</v>
      </c>
      <c r="J15" s="234">
        <v>0.05</v>
      </c>
      <c r="K15" s="234">
        <v>0.1</v>
      </c>
      <c r="L15" s="234">
        <v>0.15</v>
      </c>
      <c r="M15" s="64"/>
      <c r="N15" s="64"/>
      <c r="O15" s="64"/>
      <c r="P15" s="64"/>
      <c r="Q15" s="64"/>
      <c r="R15" s="91"/>
      <c r="S15" s="249">
        <f>SUM(G15:R15)</f>
        <v>0.60000000000000009</v>
      </c>
      <c r="T15" s="437"/>
      <c r="U15" s="439"/>
      <c r="V15" s="406"/>
    </row>
    <row r="16" spans="1:22" s="14" customFormat="1" ht="87" customHeight="1" x14ac:dyDescent="0.25">
      <c r="A16" s="408"/>
      <c r="B16" s="415" t="s">
        <v>162</v>
      </c>
      <c r="C16" s="418" t="s">
        <v>163</v>
      </c>
      <c r="D16" s="438" t="s">
        <v>133</v>
      </c>
      <c r="E16" s="89"/>
      <c r="F16" s="248" t="s">
        <v>30</v>
      </c>
      <c r="G16" s="93">
        <v>0.05</v>
      </c>
      <c r="H16" s="93">
        <v>0.1</v>
      </c>
      <c r="I16" s="93">
        <v>0.1</v>
      </c>
      <c r="J16" s="93">
        <v>0.1</v>
      </c>
      <c r="K16" s="93">
        <v>0.1</v>
      </c>
      <c r="L16" s="93">
        <v>0.05</v>
      </c>
      <c r="M16" s="93">
        <v>0.1</v>
      </c>
      <c r="N16" s="93">
        <v>0.05</v>
      </c>
      <c r="O16" s="93">
        <v>0.1</v>
      </c>
      <c r="P16" s="93">
        <v>0.1</v>
      </c>
      <c r="Q16" s="93">
        <v>0.1</v>
      </c>
      <c r="R16" s="94">
        <v>0.05</v>
      </c>
      <c r="S16" s="248">
        <f t="shared" ref="S16" si="3">SUM(G16:R16)</f>
        <v>1</v>
      </c>
      <c r="T16" s="416">
        <f>+U16</f>
        <v>0.1</v>
      </c>
      <c r="U16" s="432">
        <v>0.1</v>
      </c>
      <c r="V16" s="397" t="s">
        <v>195</v>
      </c>
    </row>
    <row r="17" spans="1:59" s="14" customFormat="1" ht="87" customHeight="1" thickBot="1" x14ac:dyDescent="0.3">
      <c r="A17" s="409"/>
      <c r="B17" s="415"/>
      <c r="C17" s="418"/>
      <c r="D17" s="438"/>
      <c r="E17" s="89"/>
      <c r="F17" s="249" t="s">
        <v>31</v>
      </c>
      <c r="G17" s="233">
        <v>0.05</v>
      </c>
      <c r="H17" s="233">
        <v>0.1</v>
      </c>
      <c r="I17" s="233">
        <v>0.1</v>
      </c>
      <c r="J17" s="234">
        <v>0.1</v>
      </c>
      <c r="K17" s="234">
        <v>0.1</v>
      </c>
      <c r="L17" s="234">
        <v>0.05</v>
      </c>
      <c r="M17" s="64"/>
      <c r="N17" s="64"/>
      <c r="O17" s="64"/>
      <c r="P17" s="64"/>
      <c r="Q17" s="64"/>
      <c r="R17" s="91"/>
      <c r="S17" s="249">
        <f>SUM(G17:R17)</f>
        <v>0.49999999999999994</v>
      </c>
      <c r="T17" s="414"/>
      <c r="U17" s="431"/>
      <c r="V17" s="398"/>
    </row>
    <row r="18" spans="1:59" s="14" customFormat="1" ht="115.15" customHeight="1" x14ac:dyDescent="0.25">
      <c r="A18" s="426" t="s">
        <v>147</v>
      </c>
      <c r="B18" s="411" t="s">
        <v>152</v>
      </c>
      <c r="C18" s="418" t="s">
        <v>161</v>
      </c>
      <c r="D18" s="417" t="s">
        <v>133</v>
      </c>
      <c r="E18" s="88"/>
      <c r="F18" s="248" t="s">
        <v>30</v>
      </c>
      <c r="G18" s="93">
        <v>0.05</v>
      </c>
      <c r="H18" s="93">
        <v>0.05</v>
      </c>
      <c r="I18" s="93">
        <v>0.15</v>
      </c>
      <c r="J18" s="93">
        <v>0.1</v>
      </c>
      <c r="K18" s="93">
        <v>0.1</v>
      </c>
      <c r="L18" s="93">
        <v>0.1</v>
      </c>
      <c r="M18" s="93">
        <v>0.1</v>
      </c>
      <c r="N18" s="93">
        <v>0.15</v>
      </c>
      <c r="O18" s="93">
        <v>0.1</v>
      </c>
      <c r="P18" s="93">
        <v>0.05</v>
      </c>
      <c r="Q18" s="93">
        <v>0.03</v>
      </c>
      <c r="R18" s="94">
        <v>0.02</v>
      </c>
      <c r="S18" s="248">
        <f t="shared" si="1"/>
        <v>1</v>
      </c>
      <c r="T18" s="413">
        <f>+U18</f>
        <v>0.25</v>
      </c>
      <c r="U18" s="422">
        <v>0.25</v>
      </c>
      <c r="V18" s="399" t="s">
        <v>204</v>
      </c>
    </row>
    <row r="19" spans="1:59" s="14" customFormat="1" ht="115.15" customHeight="1" thickBot="1" x14ac:dyDescent="0.3">
      <c r="A19" s="427"/>
      <c r="B19" s="428"/>
      <c r="C19" s="424"/>
      <c r="D19" s="425"/>
      <c r="E19" s="90"/>
      <c r="F19" s="249" t="s">
        <v>31</v>
      </c>
      <c r="G19" s="65">
        <v>0.05</v>
      </c>
      <c r="H19" s="235">
        <v>0.05</v>
      </c>
      <c r="I19" s="236">
        <v>0.15</v>
      </c>
      <c r="J19" s="237">
        <v>0.1</v>
      </c>
      <c r="K19" s="237">
        <v>0.1</v>
      </c>
      <c r="L19" s="237">
        <v>0.1</v>
      </c>
      <c r="M19" s="65"/>
      <c r="N19" s="65"/>
      <c r="O19" s="65"/>
      <c r="P19" s="65"/>
      <c r="Q19" s="65"/>
      <c r="R19" s="92"/>
      <c r="S19" s="249">
        <f>SUM(G19:R19)</f>
        <v>0.54999999999999993</v>
      </c>
      <c r="T19" s="429"/>
      <c r="U19" s="423"/>
      <c r="V19" s="400"/>
    </row>
    <row r="20" spans="1:59" s="16" customFormat="1" ht="18.75" customHeight="1" thickBot="1" x14ac:dyDescent="0.3">
      <c r="A20" s="419" t="s">
        <v>32</v>
      </c>
      <c r="B20" s="420"/>
      <c r="C20" s="420"/>
      <c r="D20" s="421"/>
      <c r="E20" s="421"/>
      <c r="F20" s="421"/>
      <c r="G20" s="421"/>
      <c r="H20" s="421"/>
      <c r="I20" s="421"/>
      <c r="J20" s="420"/>
      <c r="K20" s="420"/>
      <c r="L20" s="420"/>
      <c r="M20" s="420"/>
      <c r="N20" s="420"/>
      <c r="O20" s="420"/>
      <c r="P20" s="420"/>
      <c r="Q20" s="420"/>
      <c r="R20" s="420"/>
      <c r="S20" s="420"/>
      <c r="T20" s="66">
        <f>SUM(T8:T19)</f>
        <v>1</v>
      </c>
      <c r="U20" s="66">
        <f>SUM(U8:U19)</f>
        <v>1</v>
      </c>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row>
    <row r="21" spans="1:59" s="16" customFormat="1" ht="30.75" customHeight="1" x14ac:dyDescent="0.25">
      <c r="A21" s="17"/>
      <c r="B21" s="17"/>
      <c r="C21" s="396" t="s">
        <v>129</v>
      </c>
      <c r="D21" s="396"/>
      <c r="E21" s="396"/>
      <c r="F21" s="396"/>
      <c r="G21" s="396"/>
      <c r="H21" s="396"/>
      <c r="I21" s="396"/>
      <c r="J21" s="396"/>
      <c r="K21" s="396"/>
      <c r="L21" s="396"/>
      <c r="M21" s="396"/>
      <c r="N21" s="396"/>
      <c r="O21" s="396"/>
      <c r="P21" s="396"/>
      <c r="Q21" s="396"/>
      <c r="R21" s="396"/>
      <c r="S21" s="396"/>
      <c r="T21" s="396"/>
      <c r="U21" s="396"/>
      <c r="V21" s="396"/>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row>
    <row r="22" spans="1:59" ht="29.25" customHeight="1" x14ac:dyDescent="0.25">
      <c r="A22" s="14"/>
      <c r="B22" s="14"/>
      <c r="C22" s="22"/>
      <c r="D22" s="14"/>
      <c r="E22" s="14"/>
      <c r="F22" s="14"/>
      <c r="G22" s="14"/>
      <c r="H22" s="14"/>
      <c r="I22" s="14"/>
      <c r="J22" s="14"/>
      <c r="K22" s="14"/>
      <c r="L22" s="14"/>
      <c r="M22" s="14"/>
      <c r="N22" s="18"/>
      <c r="O22" s="18"/>
      <c r="P22" s="18"/>
      <c r="Q22" s="18"/>
      <c r="R22" s="18"/>
      <c r="S22" s="18"/>
      <c r="T22" s="18"/>
      <c r="U22" s="18"/>
    </row>
    <row r="23" spans="1:59" x14ac:dyDescent="0.25">
      <c r="A23" s="14"/>
      <c r="B23" s="14"/>
      <c r="C23" s="22"/>
      <c r="D23" s="14"/>
      <c r="E23" s="14"/>
      <c r="F23" s="14"/>
      <c r="G23" s="14"/>
      <c r="H23" s="14"/>
      <c r="I23" s="14"/>
      <c r="J23" s="14"/>
      <c r="K23" s="14"/>
      <c r="L23" s="14"/>
      <c r="M23" s="14"/>
      <c r="N23" s="18"/>
      <c r="O23" s="18"/>
      <c r="P23" s="18"/>
      <c r="Q23" s="18"/>
      <c r="R23" s="18"/>
      <c r="S23" s="18"/>
      <c r="T23" s="18"/>
      <c r="U23" s="18"/>
    </row>
    <row r="24" spans="1:59" x14ac:dyDescent="0.25">
      <c r="A24" s="14"/>
      <c r="B24" s="14"/>
      <c r="C24" s="22"/>
      <c r="D24" s="14"/>
      <c r="E24" s="14"/>
      <c r="F24" s="14"/>
      <c r="G24" s="14"/>
      <c r="H24" s="14"/>
      <c r="I24" s="14"/>
      <c r="J24" s="14"/>
      <c r="K24" s="14"/>
      <c r="L24" s="14"/>
      <c r="M24" s="14"/>
      <c r="N24" s="18"/>
      <c r="O24" s="18"/>
      <c r="P24" s="18"/>
      <c r="Q24" s="18"/>
      <c r="R24" s="18"/>
      <c r="S24" s="18"/>
      <c r="T24" s="18"/>
      <c r="U24" s="18"/>
    </row>
    <row r="25" spans="1:59" x14ac:dyDescent="0.25">
      <c r="A25" s="14"/>
      <c r="B25" s="14"/>
      <c r="C25" s="22"/>
      <c r="D25" s="14"/>
      <c r="E25" s="14"/>
      <c r="F25" s="14"/>
      <c r="G25" s="14"/>
      <c r="H25" s="14"/>
      <c r="I25" s="14"/>
      <c r="J25" s="14"/>
      <c r="K25" s="14"/>
      <c r="L25" s="14"/>
      <c r="M25" s="14"/>
      <c r="N25" s="18"/>
      <c r="O25" s="18"/>
      <c r="P25" s="18"/>
      <c r="Q25" s="18"/>
      <c r="R25" s="18"/>
      <c r="S25" s="18"/>
      <c r="T25" s="18"/>
      <c r="U25" s="18"/>
    </row>
    <row r="26" spans="1:59" x14ac:dyDescent="0.25">
      <c r="A26" s="14"/>
      <c r="B26" s="14"/>
      <c r="C26" s="22"/>
      <c r="D26" s="14"/>
      <c r="E26" s="14"/>
      <c r="F26" s="14"/>
      <c r="G26" s="14"/>
      <c r="H26" s="14"/>
      <c r="I26" s="14"/>
      <c r="J26" s="14"/>
      <c r="K26" s="14"/>
      <c r="L26" s="14"/>
      <c r="M26" s="14"/>
      <c r="N26" s="18"/>
      <c r="O26" s="18"/>
      <c r="P26" s="18"/>
      <c r="Q26" s="18"/>
      <c r="R26" s="18"/>
      <c r="S26" s="18"/>
      <c r="T26" s="18"/>
      <c r="U26" s="18"/>
    </row>
    <row r="27" spans="1:59" x14ac:dyDescent="0.25">
      <c r="A27" s="14"/>
      <c r="B27" s="14"/>
      <c r="C27" s="22"/>
      <c r="D27" s="14"/>
      <c r="E27" s="14"/>
      <c r="F27" s="14"/>
      <c r="G27" s="14"/>
      <c r="H27" s="14"/>
      <c r="I27" s="14"/>
      <c r="J27" s="14"/>
      <c r="K27" s="14"/>
      <c r="L27" s="14"/>
      <c r="M27" s="14"/>
      <c r="N27" s="18"/>
      <c r="O27" s="18"/>
      <c r="P27" s="18"/>
      <c r="Q27" s="18"/>
      <c r="R27" s="18"/>
      <c r="S27" s="18"/>
      <c r="T27" s="18"/>
      <c r="U27" s="18"/>
    </row>
    <row r="28" spans="1:59" x14ac:dyDescent="0.25">
      <c r="A28" s="14"/>
      <c r="B28" s="14"/>
      <c r="C28" s="22"/>
      <c r="D28" s="14"/>
      <c r="E28" s="14"/>
      <c r="F28" s="14"/>
      <c r="G28" s="14"/>
      <c r="H28" s="14"/>
      <c r="I28" s="14"/>
      <c r="J28" s="14"/>
      <c r="K28" s="14"/>
      <c r="L28" s="14"/>
      <c r="M28" s="14"/>
      <c r="N28" s="18"/>
      <c r="O28" s="18"/>
      <c r="P28" s="18"/>
      <c r="Q28" s="18"/>
      <c r="R28" s="18"/>
      <c r="S28" s="18"/>
      <c r="T28" s="18"/>
      <c r="U28" s="18"/>
    </row>
    <row r="29" spans="1:59" x14ac:dyDescent="0.25">
      <c r="A29" s="14"/>
      <c r="B29" s="14"/>
      <c r="C29" s="22"/>
      <c r="D29" s="14"/>
      <c r="E29" s="14"/>
      <c r="F29" s="14"/>
      <c r="G29" s="14"/>
      <c r="H29" s="14"/>
      <c r="I29" s="14"/>
      <c r="J29" s="14"/>
      <c r="K29" s="14"/>
      <c r="L29" s="14"/>
      <c r="M29" s="14"/>
      <c r="N29" s="18"/>
      <c r="O29" s="18"/>
      <c r="P29" s="18"/>
      <c r="Q29" s="18"/>
      <c r="R29" s="18"/>
      <c r="S29" s="18"/>
      <c r="T29" s="18"/>
      <c r="U29" s="18"/>
    </row>
    <row r="30" spans="1:59" x14ac:dyDescent="0.25">
      <c r="A30" s="14"/>
      <c r="B30" s="14"/>
      <c r="C30" s="22"/>
      <c r="D30" s="14"/>
      <c r="E30" s="14"/>
      <c r="F30" s="14"/>
      <c r="G30" s="14"/>
      <c r="H30" s="14"/>
      <c r="I30" s="14"/>
      <c r="J30" s="14"/>
      <c r="K30" s="14"/>
      <c r="L30" s="14"/>
      <c r="M30" s="14"/>
      <c r="N30" s="18"/>
      <c r="O30" s="18"/>
      <c r="P30" s="18"/>
      <c r="Q30" s="18"/>
      <c r="R30" s="18"/>
      <c r="S30" s="18"/>
      <c r="T30" s="18"/>
      <c r="U30" s="18"/>
    </row>
    <row r="31" spans="1:59" x14ac:dyDescent="0.25">
      <c r="A31" s="14"/>
      <c r="B31" s="14"/>
      <c r="C31" s="22"/>
      <c r="D31" s="14"/>
      <c r="E31" s="14"/>
      <c r="F31" s="14"/>
      <c r="G31" s="14"/>
      <c r="H31" s="14"/>
      <c r="I31" s="14"/>
      <c r="J31" s="14"/>
      <c r="K31" s="14"/>
      <c r="L31" s="14"/>
      <c r="M31" s="14"/>
      <c r="N31" s="18"/>
      <c r="O31" s="18"/>
      <c r="P31" s="18"/>
      <c r="Q31" s="18"/>
      <c r="R31" s="18"/>
      <c r="S31" s="18"/>
      <c r="T31" s="18"/>
      <c r="U31" s="18"/>
    </row>
    <row r="32" spans="1:59" x14ac:dyDescent="0.25">
      <c r="A32" s="14"/>
      <c r="B32" s="14"/>
      <c r="C32" s="22"/>
      <c r="D32" s="14"/>
      <c r="E32" s="14"/>
      <c r="F32" s="14"/>
      <c r="G32" s="14"/>
      <c r="H32" s="14"/>
      <c r="I32" s="14"/>
      <c r="J32" s="14"/>
      <c r="K32" s="14"/>
      <c r="L32" s="14"/>
      <c r="M32" s="14"/>
      <c r="N32" s="18"/>
      <c r="O32" s="18"/>
      <c r="P32" s="18"/>
      <c r="Q32" s="18"/>
      <c r="R32" s="18"/>
      <c r="S32" s="18"/>
      <c r="T32" s="18"/>
      <c r="U32" s="18"/>
    </row>
    <row r="33" spans="1:21" x14ac:dyDescent="0.25">
      <c r="A33" s="14"/>
      <c r="B33" s="14"/>
      <c r="C33" s="22"/>
      <c r="D33" s="14"/>
      <c r="E33" s="14"/>
      <c r="F33" s="14"/>
      <c r="G33" s="14"/>
      <c r="H33" s="14"/>
      <c r="I33" s="14"/>
      <c r="J33" s="14"/>
      <c r="K33" s="14"/>
      <c r="L33" s="14"/>
      <c r="M33" s="14"/>
      <c r="N33" s="18"/>
      <c r="O33" s="18"/>
      <c r="P33" s="18"/>
      <c r="Q33" s="18"/>
      <c r="R33" s="18"/>
      <c r="S33" s="18"/>
      <c r="T33" s="18"/>
      <c r="U33" s="18"/>
    </row>
    <row r="34" spans="1:21" x14ac:dyDescent="0.25">
      <c r="A34" s="14"/>
      <c r="B34" s="14"/>
      <c r="C34" s="22"/>
      <c r="D34" s="14"/>
      <c r="E34" s="14"/>
      <c r="F34" s="14"/>
      <c r="G34" s="14"/>
      <c r="H34" s="14"/>
      <c r="I34" s="14"/>
      <c r="J34" s="14"/>
      <c r="K34" s="14"/>
      <c r="L34" s="14"/>
      <c r="M34" s="14"/>
      <c r="N34" s="18"/>
      <c r="O34" s="18"/>
      <c r="P34" s="18"/>
      <c r="Q34" s="18"/>
      <c r="R34" s="18"/>
      <c r="S34" s="18"/>
      <c r="T34" s="18"/>
      <c r="U34" s="18"/>
    </row>
    <row r="35" spans="1:21" x14ac:dyDescent="0.25">
      <c r="A35" s="14"/>
      <c r="B35" s="14"/>
      <c r="C35" s="22"/>
      <c r="D35" s="14"/>
      <c r="E35" s="14"/>
      <c r="F35" s="14"/>
      <c r="G35" s="14"/>
      <c r="H35" s="14"/>
      <c r="I35" s="14"/>
      <c r="J35" s="14"/>
      <c r="K35" s="14"/>
      <c r="L35" s="14"/>
      <c r="M35" s="14"/>
      <c r="N35" s="18"/>
      <c r="O35" s="18"/>
      <c r="P35" s="18"/>
      <c r="Q35" s="18"/>
      <c r="R35" s="18"/>
      <c r="S35" s="18"/>
      <c r="T35" s="18"/>
      <c r="U35" s="18"/>
    </row>
    <row r="36" spans="1:21" x14ac:dyDescent="0.25">
      <c r="A36" s="14"/>
      <c r="B36" s="14"/>
      <c r="C36" s="22"/>
      <c r="D36" s="14"/>
      <c r="E36" s="14"/>
      <c r="F36" s="14"/>
      <c r="G36" s="14"/>
      <c r="H36" s="14"/>
      <c r="I36" s="14"/>
      <c r="J36" s="14"/>
      <c r="K36" s="14"/>
      <c r="L36" s="14"/>
      <c r="M36" s="14"/>
      <c r="N36" s="18"/>
      <c r="O36" s="18"/>
      <c r="P36" s="18"/>
      <c r="Q36" s="18"/>
      <c r="R36" s="18"/>
      <c r="S36" s="18"/>
      <c r="T36" s="18"/>
      <c r="U36" s="18"/>
    </row>
    <row r="37" spans="1:21" x14ac:dyDescent="0.25">
      <c r="A37" s="14"/>
      <c r="B37" s="14"/>
      <c r="C37" s="22"/>
      <c r="D37" s="14"/>
      <c r="E37" s="14"/>
      <c r="F37" s="14"/>
      <c r="G37" s="14"/>
      <c r="H37" s="14"/>
      <c r="I37" s="14"/>
      <c r="J37" s="14"/>
      <c r="K37" s="14"/>
      <c r="L37" s="14"/>
      <c r="M37" s="14"/>
      <c r="N37" s="18"/>
      <c r="O37" s="18"/>
      <c r="P37" s="18"/>
      <c r="Q37" s="18"/>
      <c r="R37" s="18"/>
      <c r="S37" s="18"/>
      <c r="T37" s="18"/>
      <c r="U37" s="18"/>
    </row>
    <row r="38" spans="1:21" x14ac:dyDescent="0.25">
      <c r="A38" s="14"/>
      <c r="B38" s="14"/>
      <c r="C38" s="22"/>
      <c r="D38" s="14"/>
      <c r="E38" s="14"/>
      <c r="F38" s="14"/>
      <c r="G38" s="14"/>
      <c r="H38" s="14"/>
      <c r="I38" s="14"/>
      <c r="J38" s="14"/>
      <c r="K38" s="14"/>
      <c r="L38" s="14"/>
      <c r="M38" s="14"/>
      <c r="N38" s="18"/>
      <c r="O38" s="18"/>
      <c r="P38" s="18"/>
      <c r="Q38" s="18"/>
      <c r="R38" s="18"/>
      <c r="S38" s="18"/>
      <c r="T38" s="18"/>
      <c r="U38" s="18"/>
    </row>
    <row r="39" spans="1:21" x14ac:dyDescent="0.25">
      <c r="A39" s="14"/>
      <c r="B39" s="14"/>
      <c r="C39" s="22"/>
      <c r="D39" s="14"/>
      <c r="E39" s="14"/>
      <c r="F39" s="14"/>
      <c r="G39" s="14"/>
      <c r="H39" s="14"/>
      <c r="I39" s="14"/>
      <c r="J39" s="14"/>
      <c r="K39" s="14"/>
      <c r="L39" s="14"/>
      <c r="M39" s="14"/>
      <c r="N39" s="18"/>
      <c r="O39" s="18"/>
      <c r="P39" s="18"/>
      <c r="Q39" s="18"/>
      <c r="R39" s="18"/>
      <c r="S39" s="18"/>
      <c r="T39" s="18"/>
      <c r="U39" s="18"/>
    </row>
    <row r="40" spans="1:21" x14ac:dyDescent="0.25">
      <c r="A40" s="14"/>
      <c r="B40" s="14"/>
      <c r="C40" s="22"/>
      <c r="D40" s="14"/>
      <c r="E40" s="14"/>
      <c r="F40" s="14"/>
      <c r="G40" s="14"/>
      <c r="H40" s="14"/>
      <c r="I40" s="14"/>
      <c r="J40" s="14"/>
      <c r="K40" s="14"/>
      <c r="L40" s="14"/>
      <c r="M40" s="14"/>
      <c r="N40" s="18"/>
      <c r="O40" s="18"/>
      <c r="P40" s="18"/>
      <c r="Q40" s="18"/>
      <c r="R40" s="18"/>
      <c r="S40" s="18"/>
      <c r="T40" s="18"/>
      <c r="U40" s="18"/>
    </row>
    <row r="41" spans="1:21" x14ac:dyDescent="0.25">
      <c r="A41" s="14"/>
      <c r="B41" s="14"/>
      <c r="C41" s="22"/>
      <c r="D41" s="14"/>
      <c r="E41" s="14"/>
      <c r="F41" s="14"/>
      <c r="G41" s="14"/>
      <c r="H41" s="14"/>
      <c r="I41" s="14"/>
      <c r="J41" s="14"/>
      <c r="K41" s="14"/>
      <c r="L41" s="14"/>
      <c r="M41" s="14"/>
      <c r="N41" s="18"/>
      <c r="O41" s="18"/>
      <c r="P41" s="18"/>
      <c r="Q41" s="18"/>
      <c r="R41" s="18"/>
      <c r="S41" s="18"/>
      <c r="T41" s="18"/>
      <c r="U41" s="18"/>
    </row>
    <row r="42" spans="1:21" x14ac:dyDescent="0.25">
      <c r="A42" s="14"/>
      <c r="B42" s="14"/>
      <c r="C42" s="22"/>
      <c r="D42" s="14"/>
      <c r="E42" s="14"/>
      <c r="F42" s="14"/>
      <c r="G42" s="14"/>
      <c r="H42" s="14"/>
      <c r="I42" s="14"/>
      <c r="J42" s="14"/>
      <c r="K42" s="14"/>
      <c r="L42" s="14"/>
      <c r="M42" s="14"/>
      <c r="N42" s="18"/>
      <c r="O42" s="18"/>
      <c r="P42" s="18"/>
      <c r="Q42" s="18"/>
      <c r="R42" s="18"/>
      <c r="S42" s="18"/>
      <c r="T42" s="18"/>
      <c r="U42" s="18"/>
    </row>
    <row r="43" spans="1:21" x14ac:dyDescent="0.25">
      <c r="A43" s="14"/>
      <c r="B43" s="14"/>
      <c r="C43" s="22"/>
      <c r="D43" s="14"/>
      <c r="E43" s="14"/>
      <c r="F43" s="14"/>
      <c r="G43" s="14"/>
      <c r="H43" s="14"/>
      <c r="I43" s="14"/>
      <c r="J43" s="14"/>
      <c r="K43" s="14"/>
      <c r="L43" s="14"/>
      <c r="M43" s="14"/>
      <c r="N43" s="18"/>
      <c r="O43" s="18"/>
      <c r="P43" s="18"/>
      <c r="Q43" s="18"/>
      <c r="R43" s="18"/>
      <c r="S43" s="18"/>
      <c r="T43" s="18"/>
      <c r="U43" s="18"/>
    </row>
    <row r="44" spans="1:21" x14ac:dyDescent="0.25">
      <c r="A44" s="14"/>
      <c r="B44" s="14"/>
      <c r="C44" s="22"/>
      <c r="D44" s="14"/>
      <c r="E44" s="14"/>
      <c r="F44" s="14"/>
      <c r="G44" s="14"/>
      <c r="H44" s="14"/>
      <c r="I44" s="14"/>
      <c r="J44" s="14"/>
      <c r="K44" s="14"/>
      <c r="L44" s="14"/>
      <c r="M44" s="14"/>
      <c r="N44" s="18"/>
      <c r="O44" s="18"/>
      <c r="P44" s="18"/>
      <c r="Q44" s="18"/>
      <c r="R44" s="18"/>
      <c r="S44" s="18"/>
      <c r="T44" s="18"/>
      <c r="U44" s="18"/>
    </row>
    <row r="45" spans="1:21" x14ac:dyDescent="0.25">
      <c r="A45" s="14"/>
      <c r="B45" s="14"/>
      <c r="C45" s="22"/>
      <c r="D45" s="14"/>
      <c r="E45" s="14"/>
      <c r="F45" s="14"/>
      <c r="G45" s="14"/>
      <c r="H45" s="14"/>
      <c r="I45" s="14"/>
      <c r="J45" s="14"/>
      <c r="K45" s="14"/>
      <c r="L45" s="14"/>
      <c r="M45" s="14"/>
      <c r="N45" s="18"/>
      <c r="O45" s="18"/>
      <c r="P45" s="18"/>
      <c r="Q45" s="18"/>
      <c r="R45" s="18"/>
      <c r="S45" s="18"/>
      <c r="T45" s="18"/>
      <c r="U45" s="18"/>
    </row>
    <row r="46" spans="1:21" x14ac:dyDescent="0.25">
      <c r="A46" s="14"/>
      <c r="B46" s="14"/>
      <c r="C46" s="22"/>
      <c r="D46" s="14"/>
      <c r="E46" s="14"/>
      <c r="F46" s="14"/>
      <c r="G46" s="14"/>
      <c r="H46" s="14"/>
      <c r="I46" s="14"/>
      <c r="J46" s="14"/>
      <c r="K46" s="14"/>
      <c r="L46" s="14"/>
      <c r="M46" s="14"/>
      <c r="N46" s="18"/>
      <c r="O46" s="18"/>
      <c r="P46" s="18"/>
      <c r="Q46" s="18"/>
      <c r="R46" s="18"/>
      <c r="S46" s="18"/>
      <c r="T46" s="18"/>
      <c r="U46" s="18"/>
    </row>
    <row r="47" spans="1:21" x14ac:dyDescent="0.25">
      <c r="A47" s="14"/>
      <c r="B47" s="14"/>
      <c r="C47" s="22"/>
      <c r="D47" s="14"/>
      <c r="E47" s="14"/>
      <c r="F47" s="14"/>
      <c r="G47" s="14"/>
      <c r="H47" s="14"/>
      <c r="I47" s="14"/>
      <c r="J47" s="14"/>
      <c r="K47" s="14"/>
      <c r="L47" s="14"/>
      <c r="M47" s="14"/>
      <c r="N47" s="18"/>
      <c r="O47" s="18"/>
      <c r="P47" s="18"/>
      <c r="Q47" s="18"/>
      <c r="R47" s="18"/>
      <c r="S47" s="18"/>
      <c r="T47" s="18"/>
      <c r="U47" s="18"/>
    </row>
    <row r="48" spans="1:21" x14ac:dyDescent="0.25">
      <c r="A48" s="14"/>
      <c r="B48" s="14"/>
      <c r="C48" s="22"/>
      <c r="D48" s="14"/>
      <c r="E48" s="14"/>
      <c r="F48" s="14"/>
      <c r="G48" s="14"/>
      <c r="H48" s="14"/>
      <c r="I48" s="14"/>
      <c r="J48" s="14"/>
      <c r="K48" s="14"/>
      <c r="L48" s="14"/>
      <c r="M48" s="14"/>
      <c r="N48" s="18"/>
      <c r="O48" s="18"/>
      <c r="P48" s="18"/>
      <c r="Q48" s="18"/>
      <c r="R48" s="18"/>
      <c r="S48" s="18"/>
      <c r="T48" s="18"/>
      <c r="U48" s="18"/>
    </row>
    <row r="49" spans="1:21" x14ac:dyDescent="0.25">
      <c r="A49" s="14"/>
      <c r="B49" s="14"/>
      <c r="C49" s="22"/>
      <c r="D49" s="14"/>
      <c r="E49" s="14"/>
      <c r="F49" s="14"/>
      <c r="G49" s="14"/>
      <c r="H49" s="14"/>
      <c r="I49" s="14"/>
      <c r="J49" s="14"/>
      <c r="K49" s="14"/>
      <c r="L49" s="14"/>
      <c r="M49" s="14"/>
      <c r="N49" s="18"/>
      <c r="O49" s="18"/>
      <c r="P49" s="18"/>
      <c r="Q49" s="18"/>
      <c r="R49" s="18"/>
      <c r="S49" s="18"/>
      <c r="T49" s="18"/>
      <c r="U49" s="18"/>
    </row>
    <row r="50" spans="1:21" x14ac:dyDescent="0.25">
      <c r="A50" s="14"/>
      <c r="B50" s="14"/>
      <c r="C50" s="22"/>
      <c r="D50" s="14"/>
      <c r="E50" s="14"/>
      <c r="F50" s="14"/>
      <c r="G50" s="14"/>
      <c r="H50" s="14"/>
      <c r="I50" s="14"/>
      <c r="J50" s="14"/>
      <c r="K50" s="14"/>
      <c r="L50" s="14"/>
      <c r="M50" s="14"/>
      <c r="N50" s="18"/>
      <c r="O50" s="18"/>
      <c r="P50" s="18"/>
      <c r="Q50" s="18"/>
      <c r="R50" s="18"/>
      <c r="S50" s="18"/>
      <c r="T50" s="18"/>
      <c r="U50" s="18"/>
    </row>
    <row r="51" spans="1:21" x14ac:dyDescent="0.25">
      <c r="A51" s="14"/>
      <c r="B51" s="14"/>
      <c r="C51" s="22"/>
      <c r="D51" s="14"/>
      <c r="E51" s="14"/>
      <c r="F51" s="14"/>
      <c r="G51" s="14"/>
      <c r="H51" s="14"/>
      <c r="I51" s="14"/>
      <c r="J51" s="14"/>
      <c r="K51" s="14"/>
      <c r="L51" s="14"/>
      <c r="M51" s="14"/>
      <c r="N51" s="18"/>
      <c r="O51" s="18"/>
      <c r="P51" s="18"/>
      <c r="Q51" s="18"/>
      <c r="R51" s="18"/>
      <c r="S51" s="18"/>
      <c r="T51" s="18"/>
      <c r="U51" s="18"/>
    </row>
    <row r="52" spans="1:21" x14ac:dyDescent="0.25">
      <c r="A52" s="14"/>
      <c r="B52" s="14"/>
      <c r="C52" s="22"/>
      <c r="D52" s="14"/>
      <c r="E52" s="14"/>
      <c r="F52" s="14"/>
      <c r="G52" s="14"/>
      <c r="H52" s="14"/>
      <c r="I52" s="14"/>
      <c r="J52" s="14"/>
      <c r="K52" s="14"/>
      <c r="L52" s="14"/>
      <c r="M52" s="14"/>
      <c r="N52" s="18"/>
      <c r="O52" s="18"/>
      <c r="P52" s="18"/>
      <c r="Q52" s="18"/>
      <c r="R52" s="18"/>
      <c r="S52" s="18"/>
      <c r="T52" s="18"/>
      <c r="U52" s="18"/>
    </row>
    <row r="53" spans="1:21" x14ac:dyDescent="0.25">
      <c r="A53" s="14"/>
      <c r="B53" s="14"/>
      <c r="C53" s="22"/>
      <c r="D53" s="14"/>
      <c r="E53" s="14"/>
      <c r="F53" s="14"/>
      <c r="G53" s="14"/>
      <c r="H53" s="14"/>
      <c r="I53" s="14"/>
      <c r="J53" s="14"/>
      <c r="K53" s="14"/>
      <c r="L53" s="14"/>
      <c r="M53" s="14"/>
      <c r="N53" s="18"/>
      <c r="O53" s="18"/>
      <c r="P53" s="18"/>
      <c r="Q53" s="18"/>
      <c r="R53" s="18"/>
      <c r="S53" s="18"/>
      <c r="T53" s="18"/>
      <c r="U53" s="18"/>
    </row>
    <row r="54" spans="1:21" x14ac:dyDescent="0.25">
      <c r="A54" s="14"/>
      <c r="B54" s="14"/>
      <c r="C54" s="22"/>
      <c r="D54" s="14"/>
      <c r="E54" s="14"/>
      <c r="F54" s="14"/>
      <c r="G54" s="14"/>
      <c r="H54" s="14"/>
      <c r="I54" s="14"/>
      <c r="J54" s="14"/>
      <c r="K54" s="14"/>
      <c r="L54" s="14"/>
      <c r="M54" s="14"/>
      <c r="N54" s="18"/>
      <c r="O54" s="18"/>
      <c r="P54" s="18"/>
      <c r="Q54" s="18"/>
      <c r="R54" s="18"/>
      <c r="S54" s="18"/>
      <c r="T54" s="18"/>
      <c r="U54" s="18"/>
    </row>
    <row r="55" spans="1:21" x14ac:dyDescent="0.25">
      <c r="A55" s="14"/>
      <c r="B55" s="14"/>
      <c r="C55" s="22"/>
      <c r="D55" s="14"/>
      <c r="E55" s="14"/>
      <c r="F55" s="14"/>
      <c r="G55" s="14"/>
      <c r="H55" s="14"/>
      <c r="I55" s="14"/>
      <c r="J55" s="14"/>
      <c r="K55" s="14"/>
      <c r="L55" s="14"/>
      <c r="M55" s="14"/>
      <c r="N55" s="18"/>
      <c r="O55" s="18"/>
      <c r="P55" s="18"/>
      <c r="Q55" s="18"/>
      <c r="R55" s="18"/>
      <c r="S55" s="18"/>
      <c r="T55" s="18"/>
      <c r="U55" s="18"/>
    </row>
    <row r="56" spans="1:21" x14ac:dyDescent="0.25">
      <c r="A56" s="14"/>
      <c r="B56" s="14"/>
      <c r="C56" s="22"/>
      <c r="D56" s="14"/>
      <c r="E56" s="14"/>
      <c r="F56" s="14"/>
      <c r="G56" s="14"/>
      <c r="H56" s="14"/>
      <c r="I56" s="14"/>
      <c r="J56" s="14"/>
      <c r="K56" s="14"/>
      <c r="L56" s="14"/>
      <c r="M56" s="14"/>
      <c r="N56" s="18"/>
      <c r="O56" s="18"/>
      <c r="P56" s="18"/>
      <c r="Q56" s="18"/>
      <c r="R56" s="18"/>
      <c r="S56" s="18"/>
      <c r="T56" s="18"/>
      <c r="U56" s="18"/>
    </row>
    <row r="57" spans="1:21" x14ac:dyDescent="0.25">
      <c r="A57" s="14"/>
      <c r="B57" s="14"/>
      <c r="C57" s="22"/>
      <c r="D57" s="14"/>
      <c r="E57" s="14"/>
      <c r="F57" s="14"/>
      <c r="G57" s="14"/>
      <c r="H57" s="14"/>
      <c r="I57" s="14"/>
      <c r="J57" s="14"/>
      <c r="K57" s="14"/>
      <c r="L57" s="14"/>
      <c r="M57" s="14"/>
      <c r="N57" s="18"/>
      <c r="O57" s="18"/>
      <c r="P57" s="18"/>
      <c r="Q57" s="18"/>
      <c r="R57" s="18"/>
      <c r="S57" s="18"/>
      <c r="T57" s="18"/>
      <c r="U57" s="18"/>
    </row>
    <row r="58" spans="1:21" x14ac:dyDescent="0.25">
      <c r="A58" s="14"/>
      <c r="B58" s="14"/>
      <c r="C58" s="22"/>
      <c r="D58" s="14"/>
      <c r="E58" s="14"/>
      <c r="F58" s="14"/>
      <c r="G58" s="14"/>
      <c r="H58" s="14"/>
      <c r="I58" s="14"/>
      <c r="J58" s="14"/>
      <c r="K58" s="14"/>
      <c r="L58" s="14"/>
      <c r="M58" s="14"/>
      <c r="N58" s="18"/>
      <c r="O58" s="18"/>
      <c r="P58" s="18"/>
      <c r="Q58" s="18"/>
      <c r="R58" s="18"/>
      <c r="S58" s="18"/>
      <c r="T58" s="18"/>
      <c r="U58" s="18"/>
    </row>
    <row r="59" spans="1:21" x14ac:dyDescent="0.25">
      <c r="A59" s="14"/>
      <c r="B59" s="14"/>
      <c r="C59" s="22"/>
      <c r="D59" s="14"/>
      <c r="E59" s="14"/>
      <c r="F59" s="14"/>
      <c r="G59" s="14"/>
      <c r="H59" s="14"/>
      <c r="I59" s="14"/>
      <c r="J59" s="14"/>
      <c r="K59" s="14"/>
      <c r="L59" s="14"/>
      <c r="M59" s="14"/>
      <c r="N59" s="18"/>
      <c r="O59" s="18"/>
      <c r="P59" s="18"/>
      <c r="Q59" s="18"/>
      <c r="R59" s="18"/>
      <c r="S59" s="18"/>
      <c r="T59" s="18"/>
      <c r="U59" s="18"/>
    </row>
    <row r="60" spans="1:21" x14ac:dyDescent="0.25">
      <c r="A60" s="14"/>
      <c r="B60" s="14"/>
      <c r="C60" s="22"/>
      <c r="D60" s="14"/>
      <c r="E60" s="14"/>
      <c r="F60" s="14"/>
      <c r="G60" s="14"/>
      <c r="H60" s="14"/>
      <c r="I60" s="14"/>
      <c r="J60" s="14"/>
      <c r="K60" s="14"/>
      <c r="L60" s="14"/>
      <c r="M60" s="14"/>
      <c r="N60" s="18"/>
      <c r="O60" s="18"/>
      <c r="P60" s="18"/>
      <c r="Q60" s="18"/>
      <c r="R60" s="18"/>
      <c r="S60" s="18"/>
      <c r="T60" s="18"/>
      <c r="U60" s="18"/>
    </row>
    <row r="61" spans="1:21" x14ac:dyDescent="0.25">
      <c r="A61" s="14"/>
      <c r="B61" s="14"/>
      <c r="C61" s="22"/>
      <c r="D61" s="14"/>
      <c r="E61" s="14"/>
      <c r="F61" s="14"/>
      <c r="G61" s="14"/>
      <c r="H61" s="14"/>
      <c r="I61" s="14"/>
      <c r="J61" s="14"/>
      <c r="K61" s="14"/>
      <c r="L61" s="14"/>
      <c r="M61" s="14"/>
      <c r="N61" s="18"/>
      <c r="O61" s="18"/>
      <c r="P61" s="18"/>
      <c r="Q61" s="18"/>
      <c r="R61" s="18"/>
      <c r="S61" s="18"/>
      <c r="T61" s="18"/>
      <c r="U61" s="18"/>
    </row>
    <row r="62" spans="1:21" x14ac:dyDescent="0.25">
      <c r="A62" s="14"/>
      <c r="B62" s="14"/>
      <c r="C62" s="22"/>
      <c r="D62" s="14"/>
      <c r="E62" s="14"/>
      <c r="F62" s="14"/>
      <c r="G62" s="14"/>
      <c r="H62" s="14"/>
      <c r="I62" s="14"/>
      <c r="J62" s="14"/>
      <c r="K62" s="14"/>
      <c r="L62" s="14"/>
      <c r="M62" s="14"/>
      <c r="N62" s="18"/>
      <c r="O62" s="18"/>
      <c r="P62" s="18"/>
      <c r="Q62" s="18"/>
      <c r="R62" s="18"/>
      <c r="S62" s="18"/>
      <c r="T62" s="18"/>
      <c r="U62" s="18"/>
    </row>
    <row r="63" spans="1:21" x14ac:dyDescent="0.25">
      <c r="A63" s="14"/>
      <c r="B63" s="14"/>
      <c r="C63" s="22"/>
      <c r="D63" s="14"/>
      <c r="E63" s="14"/>
      <c r="F63" s="14"/>
      <c r="G63" s="14"/>
      <c r="H63" s="14"/>
      <c r="I63" s="14"/>
      <c r="J63" s="14"/>
      <c r="K63" s="14"/>
      <c r="L63" s="14"/>
      <c r="M63" s="14"/>
      <c r="N63" s="18"/>
      <c r="O63" s="18"/>
      <c r="P63" s="18"/>
      <c r="Q63" s="18"/>
      <c r="R63" s="18"/>
      <c r="S63" s="18"/>
      <c r="T63" s="18"/>
      <c r="U63" s="18"/>
    </row>
    <row r="64" spans="1:21" x14ac:dyDescent="0.25">
      <c r="A64" s="14"/>
      <c r="B64" s="14"/>
      <c r="C64" s="22"/>
      <c r="D64" s="14"/>
      <c r="E64" s="14"/>
      <c r="F64" s="14"/>
      <c r="G64" s="14"/>
      <c r="H64" s="14"/>
      <c r="I64" s="14"/>
      <c r="J64" s="14"/>
      <c r="K64" s="14"/>
      <c r="L64" s="14"/>
      <c r="M64" s="14"/>
      <c r="N64" s="18"/>
      <c r="O64" s="18"/>
      <c r="P64" s="18"/>
      <c r="Q64" s="18"/>
      <c r="R64" s="18"/>
      <c r="S64" s="18"/>
      <c r="T64" s="18"/>
      <c r="U64" s="18"/>
    </row>
    <row r="65" spans="1:21" x14ac:dyDescent="0.25">
      <c r="A65" s="14"/>
      <c r="B65" s="14"/>
      <c r="C65" s="22"/>
      <c r="D65" s="14"/>
      <c r="E65" s="14"/>
      <c r="F65" s="14"/>
      <c r="G65" s="14"/>
      <c r="H65" s="14"/>
      <c r="I65" s="14"/>
      <c r="J65" s="14"/>
      <c r="K65" s="14"/>
      <c r="L65" s="14"/>
      <c r="M65" s="14"/>
      <c r="N65" s="18"/>
      <c r="O65" s="18"/>
      <c r="P65" s="18"/>
      <c r="Q65" s="18"/>
      <c r="R65" s="18"/>
      <c r="S65" s="18"/>
      <c r="T65" s="18"/>
      <c r="U65" s="18"/>
    </row>
    <row r="66" spans="1:21" x14ac:dyDescent="0.25">
      <c r="A66" s="14"/>
      <c r="B66" s="14"/>
      <c r="C66" s="22"/>
      <c r="D66" s="14"/>
      <c r="E66" s="14"/>
      <c r="F66" s="14"/>
      <c r="G66" s="14"/>
      <c r="H66" s="14"/>
      <c r="I66" s="14"/>
      <c r="J66" s="14"/>
      <c r="K66" s="14"/>
      <c r="L66" s="14"/>
      <c r="M66" s="14"/>
      <c r="N66" s="18"/>
      <c r="O66" s="18"/>
      <c r="P66" s="18"/>
      <c r="Q66" s="18"/>
      <c r="R66" s="18"/>
      <c r="S66" s="18"/>
      <c r="T66" s="18"/>
      <c r="U66" s="18"/>
    </row>
    <row r="67" spans="1:21" x14ac:dyDescent="0.25">
      <c r="A67" s="14"/>
      <c r="B67" s="14"/>
      <c r="C67" s="22"/>
      <c r="D67" s="14"/>
      <c r="E67" s="14"/>
      <c r="F67" s="14"/>
      <c r="G67" s="14"/>
      <c r="H67" s="14"/>
      <c r="I67" s="14"/>
      <c r="J67" s="14"/>
      <c r="K67" s="14"/>
      <c r="L67" s="14"/>
      <c r="M67" s="14"/>
      <c r="N67" s="18"/>
      <c r="O67" s="18"/>
      <c r="P67" s="18"/>
      <c r="Q67" s="18"/>
      <c r="R67" s="18"/>
      <c r="S67" s="18"/>
      <c r="T67" s="18"/>
      <c r="U67" s="18"/>
    </row>
    <row r="68" spans="1:21" x14ac:dyDescent="0.25">
      <c r="A68" s="14"/>
      <c r="B68" s="14"/>
      <c r="C68" s="22"/>
      <c r="D68" s="14"/>
      <c r="E68" s="14"/>
      <c r="F68" s="14"/>
      <c r="G68" s="14"/>
      <c r="H68" s="14"/>
      <c r="I68" s="14"/>
      <c r="J68" s="14"/>
      <c r="K68" s="14"/>
      <c r="L68" s="14"/>
      <c r="M68" s="14"/>
      <c r="N68" s="18"/>
      <c r="O68" s="18"/>
      <c r="P68" s="18"/>
      <c r="Q68" s="18"/>
      <c r="R68" s="18"/>
      <c r="S68" s="18"/>
      <c r="T68" s="18"/>
      <c r="U68" s="18"/>
    </row>
    <row r="69" spans="1:21" x14ac:dyDescent="0.25">
      <c r="A69" s="14"/>
      <c r="B69" s="14"/>
      <c r="C69" s="22"/>
      <c r="D69" s="14"/>
      <c r="E69" s="14"/>
      <c r="F69" s="14"/>
      <c r="G69" s="14"/>
      <c r="H69" s="14"/>
      <c r="I69" s="14"/>
      <c r="J69" s="14"/>
      <c r="K69" s="14"/>
      <c r="L69" s="14"/>
      <c r="M69" s="14"/>
      <c r="N69" s="18"/>
      <c r="O69" s="18"/>
      <c r="P69" s="18"/>
      <c r="Q69" s="18"/>
      <c r="R69" s="18"/>
      <c r="S69" s="18"/>
      <c r="T69" s="18"/>
      <c r="U69" s="18"/>
    </row>
    <row r="70" spans="1:21" x14ac:dyDescent="0.25">
      <c r="A70" s="14"/>
      <c r="B70" s="14"/>
      <c r="C70" s="22"/>
      <c r="D70" s="14"/>
      <c r="E70" s="14"/>
      <c r="F70" s="14"/>
      <c r="G70" s="14"/>
      <c r="H70" s="14"/>
      <c r="I70" s="14"/>
      <c r="J70" s="14"/>
      <c r="K70" s="14"/>
      <c r="L70" s="14"/>
      <c r="M70" s="14"/>
      <c r="N70" s="18"/>
      <c r="O70" s="18"/>
      <c r="P70" s="18"/>
      <c r="Q70" s="18"/>
      <c r="R70" s="18"/>
      <c r="S70" s="18"/>
      <c r="T70" s="18"/>
      <c r="U70" s="18"/>
    </row>
    <row r="71" spans="1:21" x14ac:dyDescent="0.25">
      <c r="A71" s="14"/>
      <c r="B71" s="14"/>
      <c r="C71" s="22"/>
      <c r="D71" s="14"/>
      <c r="E71" s="14"/>
      <c r="F71" s="14"/>
      <c r="G71" s="14"/>
      <c r="H71" s="14"/>
      <c r="I71" s="14"/>
      <c r="J71" s="14"/>
      <c r="K71" s="14"/>
      <c r="L71" s="14"/>
      <c r="M71" s="14"/>
      <c r="N71" s="18"/>
      <c r="O71" s="18"/>
      <c r="P71" s="18"/>
      <c r="Q71" s="18"/>
      <c r="R71" s="18"/>
      <c r="S71" s="18"/>
      <c r="T71" s="18"/>
      <c r="U71" s="18"/>
    </row>
    <row r="72" spans="1:21" x14ac:dyDescent="0.25">
      <c r="A72" s="14"/>
      <c r="B72" s="14"/>
      <c r="C72" s="22"/>
      <c r="D72" s="14"/>
      <c r="E72" s="14"/>
      <c r="F72" s="14"/>
      <c r="G72" s="14"/>
      <c r="H72" s="14"/>
      <c r="I72" s="14"/>
      <c r="J72" s="14"/>
      <c r="K72" s="14"/>
      <c r="L72" s="14"/>
      <c r="M72" s="14"/>
      <c r="N72" s="18"/>
      <c r="O72" s="18"/>
      <c r="P72" s="18"/>
      <c r="Q72" s="18"/>
      <c r="R72" s="18"/>
      <c r="S72" s="18"/>
      <c r="T72" s="18"/>
      <c r="U72" s="18"/>
    </row>
    <row r="73" spans="1:21" x14ac:dyDescent="0.25">
      <c r="A73" s="14"/>
      <c r="B73" s="14"/>
      <c r="C73" s="22"/>
      <c r="D73" s="14"/>
      <c r="E73" s="14"/>
      <c r="F73" s="14"/>
      <c r="G73" s="14"/>
      <c r="H73" s="14"/>
      <c r="I73" s="14"/>
      <c r="J73" s="14"/>
      <c r="K73" s="14"/>
      <c r="L73" s="14"/>
      <c r="M73" s="14"/>
      <c r="N73" s="18"/>
      <c r="O73" s="18"/>
      <c r="P73" s="18"/>
      <c r="Q73" s="18"/>
      <c r="R73" s="18"/>
      <c r="S73" s="18"/>
      <c r="T73" s="18"/>
      <c r="U73" s="18"/>
    </row>
    <row r="74" spans="1:21" x14ac:dyDescent="0.25">
      <c r="A74" s="14"/>
      <c r="B74" s="14"/>
      <c r="C74" s="22"/>
      <c r="D74" s="14"/>
      <c r="E74" s="14"/>
      <c r="F74" s="14"/>
      <c r="G74" s="14"/>
      <c r="H74" s="14"/>
      <c r="I74" s="14"/>
      <c r="J74" s="14"/>
      <c r="K74" s="14"/>
      <c r="L74" s="14"/>
      <c r="M74" s="14"/>
      <c r="N74" s="18"/>
      <c r="O74" s="18"/>
      <c r="P74" s="18"/>
      <c r="Q74" s="18"/>
      <c r="R74" s="18"/>
      <c r="S74" s="18"/>
      <c r="T74" s="18"/>
      <c r="U74" s="18"/>
    </row>
    <row r="75" spans="1:21" x14ac:dyDescent="0.25">
      <c r="A75" s="14"/>
      <c r="B75" s="14"/>
      <c r="C75" s="22"/>
      <c r="D75" s="14"/>
      <c r="E75" s="14"/>
      <c r="F75" s="14"/>
      <c r="G75" s="14"/>
      <c r="H75" s="14"/>
      <c r="I75" s="14"/>
      <c r="J75" s="14"/>
      <c r="K75" s="14"/>
      <c r="L75" s="14"/>
      <c r="M75" s="14"/>
      <c r="N75" s="18"/>
      <c r="O75" s="18"/>
      <c r="P75" s="18"/>
      <c r="Q75" s="18"/>
      <c r="R75" s="18"/>
      <c r="S75" s="18"/>
      <c r="T75" s="18"/>
      <c r="U75" s="18"/>
    </row>
    <row r="76" spans="1:21" x14ac:dyDescent="0.25">
      <c r="A76" s="14"/>
      <c r="B76" s="14"/>
      <c r="C76" s="22"/>
      <c r="D76" s="14"/>
      <c r="E76" s="14"/>
      <c r="F76" s="14"/>
      <c r="G76" s="14"/>
      <c r="H76" s="14"/>
      <c r="I76" s="14"/>
      <c r="J76" s="14"/>
      <c r="K76" s="14"/>
      <c r="L76" s="14"/>
      <c r="M76" s="14"/>
      <c r="N76" s="18"/>
      <c r="O76" s="18"/>
      <c r="P76" s="18"/>
      <c r="Q76" s="18"/>
      <c r="R76" s="18"/>
      <c r="S76" s="18"/>
      <c r="T76" s="18"/>
      <c r="U76" s="18"/>
    </row>
    <row r="77" spans="1:21" x14ac:dyDescent="0.25">
      <c r="A77" s="14"/>
      <c r="B77" s="14"/>
      <c r="C77" s="22"/>
      <c r="D77" s="14"/>
      <c r="E77" s="14"/>
      <c r="F77" s="14"/>
      <c r="G77" s="14"/>
      <c r="H77" s="14"/>
      <c r="I77" s="14"/>
      <c r="J77" s="14"/>
      <c r="K77" s="14"/>
      <c r="L77" s="14"/>
      <c r="M77" s="14"/>
      <c r="N77" s="18"/>
      <c r="O77" s="18"/>
      <c r="P77" s="18"/>
      <c r="Q77" s="18"/>
      <c r="R77" s="18"/>
      <c r="S77" s="18"/>
      <c r="T77" s="18"/>
      <c r="U77" s="18"/>
    </row>
    <row r="78" spans="1:21" x14ac:dyDescent="0.25">
      <c r="A78" s="14"/>
      <c r="B78" s="14"/>
      <c r="C78" s="22"/>
      <c r="D78" s="14"/>
      <c r="E78" s="14"/>
      <c r="F78" s="14"/>
      <c r="G78" s="14"/>
      <c r="H78" s="14"/>
      <c r="I78" s="14"/>
      <c r="J78" s="14"/>
      <c r="K78" s="14"/>
      <c r="L78" s="14"/>
      <c r="M78" s="14"/>
      <c r="N78" s="18"/>
      <c r="O78" s="18"/>
      <c r="P78" s="18"/>
      <c r="Q78" s="18"/>
      <c r="R78" s="18"/>
      <c r="S78" s="18"/>
      <c r="T78" s="18"/>
      <c r="U78" s="18"/>
    </row>
    <row r="79" spans="1:21" x14ac:dyDescent="0.25">
      <c r="A79" s="14"/>
      <c r="B79" s="14"/>
      <c r="C79" s="22"/>
      <c r="D79" s="14"/>
      <c r="E79" s="14"/>
      <c r="F79" s="14"/>
      <c r="G79" s="14"/>
      <c r="H79" s="14"/>
      <c r="I79" s="14"/>
      <c r="J79" s="14"/>
      <c r="K79" s="14"/>
      <c r="L79" s="14"/>
      <c r="M79" s="14"/>
      <c r="N79" s="18"/>
      <c r="O79" s="18"/>
      <c r="P79" s="18"/>
      <c r="Q79" s="18"/>
      <c r="R79" s="18"/>
      <c r="S79" s="18"/>
      <c r="T79" s="18"/>
      <c r="U79" s="18"/>
    </row>
    <row r="80" spans="1:21" x14ac:dyDescent="0.25">
      <c r="A80" s="14"/>
      <c r="B80" s="14"/>
      <c r="C80" s="22"/>
      <c r="D80" s="14"/>
      <c r="E80" s="14"/>
      <c r="F80" s="14"/>
      <c r="G80" s="14"/>
      <c r="H80" s="14"/>
      <c r="I80" s="14"/>
      <c r="J80" s="14"/>
      <c r="K80" s="14"/>
      <c r="L80" s="14"/>
      <c r="M80" s="14"/>
      <c r="N80" s="18"/>
      <c r="O80" s="18"/>
      <c r="P80" s="18"/>
      <c r="Q80" s="18"/>
      <c r="R80" s="18"/>
      <c r="S80" s="18"/>
      <c r="T80" s="18"/>
      <c r="U80" s="18"/>
    </row>
    <row r="81" spans="1:21" x14ac:dyDescent="0.25">
      <c r="A81" s="14"/>
      <c r="B81" s="14"/>
      <c r="C81" s="22"/>
      <c r="D81" s="14"/>
      <c r="E81" s="14"/>
      <c r="F81" s="14"/>
      <c r="G81" s="14"/>
      <c r="H81" s="14"/>
      <c r="I81" s="14"/>
      <c r="J81" s="14"/>
      <c r="K81" s="14"/>
      <c r="L81" s="14"/>
      <c r="M81" s="14"/>
      <c r="N81" s="18"/>
      <c r="O81" s="18"/>
      <c r="P81" s="18"/>
      <c r="Q81" s="18"/>
      <c r="R81" s="18"/>
      <c r="S81" s="18"/>
      <c r="T81" s="18"/>
      <c r="U81" s="18"/>
    </row>
    <row r="82" spans="1:21" x14ac:dyDescent="0.25">
      <c r="A82" s="14"/>
      <c r="B82" s="14"/>
      <c r="C82" s="22"/>
      <c r="D82" s="14"/>
      <c r="E82" s="14"/>
      <c r="F82" s="14"/>
      <c r="G82" s="14"/>
      <c r="H82" s="14"/>
      <c r="I82" s="14"/>
      <c r="J82" s="14"/>
      <c r="K82" s="14"/>
      <c r="L82" s="14"/>
      <c r="M82" s="14"/>
      <c r="N82" s="18"/>
      <c r="O82" s="18"/>
      <c r="P82" s="18"/>
      <c r="Q82" s="18"/>
      <c r="R82" s="18"/>
      <c r="S82" s="18"/>
      <c r="T82" s="18"/>
      <c r="U82" s="18"/>
    </row>
    <row r="83" spans="1:21" x14ac:dyDescent="0.25">
      <c r="A83" s="14"/>
      <c r="B83" s="14"/>
      <c r="C83" s="22"/>
      <c r="D83" s="14"/>
      <c r="E83" s="14"/>
      <c r="F83" s="14"/>
      <c r="G83" s="14"/>
      <c r="H83" s="14"/>
      <c r="I83" s="14"/>
      <c r="J83" s="14"/>
      <c r="K83" s="14"/>
      <c r="L83" s="14"/>
      <c r="M83" s="14"/>
      <c r="N83" s="18"/>
      <c r="O83" s="18"/>
      <c r="P83" s="18"/>
      <c r="Q83" s="18"/>
      <c r="R83" s="18"/>
      <c r="S83" s="18"/>
      <c r="T83" s="18"/>
      <c r="U83" s="18"/>
    </row>
    <row r="84" spans="1:21" x14ac:dyDescent="0.25">
      <c r="A84" s="14"/>
      <c r="B84" s="14"/>
      <c r="C84" s="22"/>
      <c r="D84" s="14"/>
      <c r="E84" s="14"/>
      <c r="F84" s="14"/>
      <c r="G84" s="14"/>
      <c r="H84" s="14"/>
      <c r="I84" s="14"/>
      <c r="J84" s="14"/>
      <c r="K84" s="14"/>
      <c r="L84" s="14"/>
      <c r="M84" s="14"/>
      <c r="N84" s="18"/>
      <c r="O84" s="18"/>
      <c r="P84" s="18"/>
      <c r="Q84" s="18"/>
      <c r="R84" s="18"/>
      <c r="S84" s="18"/>
      <c r="T84" s="18"/>
      <c r="U84" s="18"/>
    </row>
    <row r="85" spans="1:21" x14ac:dyDescent="0.25">
      <c r="A85" s="14"/>
      <c r="B85" s="14"/>
      <c r="C85" s="22"/>
      <c r="D85" s="14"/>
      <c r="E85" s="14"/>
      <c r="F85" s="14"/>
      <c r="G85" s="14"/>
      <c r="H85" s="14"/>
      <c r="I85" s="14"/>
      <c r="J85" s="14"/>
      <c r="K85" s="14"/>
      <c r="L85" s="14"/>
      <c r="M85" s="14"/>
      <c r="N85" s="18"/>
      <c r="O85" s="18"/>
      <c r="P85" s="18"/>
      <c r="Q85" s="18"/>
      <c r="R85" s="18"/>
      <c r="S85" s="18"/>
      <c r="T85" s="18"/>
      <c r="U85" s="18"/>
    </row>
    <row r="86" spans="1:21" x14ac:dyDescent="0.25">
      <c r="A86" s="14"/>
      <c r="B86" s="14"/>
      <c r="C86" s="22"/>
      <c r="D86" s="14"/>
      <c r="E86" s="14"/>
      <c r="F86" s="14"/>
      <c r="G86" s="14"/>
      <c r="H86" s="14"/>
      <c r="I86" s="14"/>
      <c r="J86" s="14"/>
      <c r="K86" s="14"/>
      <c r="L86" s="14"/>
      <c r="M86" s="14"/>
      <c r="N86" s="18"/>
      <c r="O86" s="18"/>
      <c r="P86" s="18"/>
      <c r="Q86" s="18"/>
      <c r="R86" s="18"/>
      <c r="S86" s="18"/>
      <c r="T86" s="18"/>
      <c r="U86" s="18"/>
    </row>
    <row r="87" spans="1:21" x14ac:dyDescent="0.25">
      <c r="A87" s="14"/>
      <c r="B87" s="14"/>
      <c r="C87" s="22"/>
      <c r="D87" s="14"/>
      <c r="E87" s="14"/>
      <c r="F87" s="14"/>
      <c r="G87" s="14"/>
      <c r="H87" s="14"/>
      <c r="I87" s="14"/>
      <c r="J87" s="14"/>
      <c r="K87" s="14"/>
      <c r="L87" s="14"/>
      <c r="M87" s="14"/>
      <c r="N87" s="18"/>
      <c r="O87" s="18"/>
      <c r="P87" s="18"/>
      <c r="Q87" s="18"/>
      <c r="R87" s="18"/>
      <c r="S87" s="18"/>
      <c r="T87" s="18"/>
      <c r="U87" s="18"/>
    </row>
    <row r="88" spans="1:21" x14ac:dyDescent="0.25">
      <c r="A88" s="14"/>
      <c r="B88" s="14"/>
      <c r="C88" s="22"/>
      <c r="D88" s="14"/>
      <c r="E88" s="14"/>
      <c r="F88" s="14"/>
      <c r="G88" s="14"/>
      <c r="H88" s="14"/>
      <c r="I88" s="14"/>
      <c r="J88" s="14"/>
      <c r="K88" s="14"/>
      <c r="L88" s="14"/>
      <c r="M88" s="14"/>
      <c r="N88" s="18"/>
      <c r="O88" s="18"/>
      <c r="P88" s="18"/>
      <c r="Q88" s="18"/>
      <c r="R88" s="18"/>
      <c r="S88" s="18"/>
      <c r="T88" s="18"/>
      <c r="U88" s="18"/>
    </row>
    <row r="89" spans="1:21" x14ac:dyDescent="0.25">
      <c r="A89" s="14"/>
      <c r="B89" s="14"/>
      <c r="C89" s="22"/>
      <c r="D89" s="14"/>
      <c r="E89" s="14"/>
      <c r="F89" s="14"/>
      <c r="G89" s="14"/>
      <c r="H89" s="14"/>
      <c r="I89" s="14"/>
      <c r="J89" s="14"/>
      <c r="K89" s="14"/>
      <c r="L89" s="14"/>
      <c r="M89" s="14"/>
      <c r="N89" s="18"/>
      <c r="O89" s="18"/>
      <c r="P89" s="18"/>
      <c r="Q89" s="18"/>
      <c r="R89" s="18"/>
      <c r="S89" s="18"/>
      <c r="T89" s="18"/>
      <c r="U89" s="18"/>
    </row>
    <row r="90" spans="1:21" x14ac:dyDescent="0.25">
      <c r="C90" s="22"/>
      <c r="D90" s="14"/>
      <c r="E90" s="14"/>
      <c r="F90" s="14"/>
      <c r="G90" s="14"/>
      <c r="H90" s="14"/>
      <c r="I90" s="14"/>
      <c r="J90" s="14"/>
      <c r="K90" s="14"/>
      <c r="L90" s="14"/>
      <c r="M90" s="14"/>
      <c r="N90" s="18"/>
    </row>
    <row r="91" spans="1:21" x14ac:dyDescent="0.25">
      <c r="C91" s="22"/>
      <c r="D91" s="14"/>
      <c r="E91" s="14"/>
      <c r="F91" s="14"/>
      <c r="G91" s="14"/>
      <c r="H91" s="14"/>
      <c r="I91" s="14"/>
      <c r="J91" s="14"/>
      <c r="K91" s="14"/>
      <c r="L91" s="14"/>
      <c r="M91" s="14"/>
      <c r="N91" s="18"/>
    </row>
    <row r="92" spans="1:21" x14ac:dyDescent="0.25">
      <c r="C92" s="22"/>
      <c r="D92" s="14"/>
      <c r="E92" s="14"/>
      <c r="F92" s="14"/>
      <c r="G92" s="14"/>
      <c r="H92" s="14"/>
      <c r="I92" s="14"/>
      <c r="J92" s="14"/>
      <c r="K92" s="14"/>
      <c r="L92" s="14"/>
      <c r="M92" s="14"/>
      <c r="N92" s="18"/>
    </row>
    <row r="93" spans="1:21" x14ac:dyDescent="0.25">
      <c r="C93" s="22"/>
      <c r="D93" s="14"/>
      <c r="E93" s="14"/>
      <c r="F93" s="14"/>
      <c r="G93" s="14"/>
      <c r="H93" s="14"/>
      <c r="I93" s="14"/>
      <c r="J93" s="14"/>
      <c r="K93" s="14"/>
      <c r="L93" s="14"/>
      <c r="M93" s="14"/>
      <c r="N93" s="18"/>
    </row>
  </sheetData>
  <mergeCells count="51">
    <mergeCell ref="T6:U6"/>
    <mergeCell ref="A1:B4"/>
    <mergeCell ref="C1:U1"/>
    <mergeCell ref="C2:U2"/>
    <mergeCell ref="D3:U3"/>
    <mergeCell ref="D4:U4"/>
    <mergeCell ref="C6:C7"/>
    <mergeCell ref="D6:E6"/>
    <mergeCell ref="F6:S6"/>
    <mergeCell ref="A6:A7"/>
    <mergeCell ref="B6:B7"/>
    <mergeCell ref="U16:U17"/>
    <mergeCell ref="E10:E11"/>
    <mergeCell ref="C8:C9"/>
    <mergeCell ref="D8:D9"/>
    <mergeCell ref="E8:E9"/>
    <mergeCell ref="T12:T15"/>
    <mergeCell ref="C16:C17"/>
    <mergeCell ref="D16:D17"/>
    <mergeCell ref="D14:D15"/>
    <mergeCell ref="U10:U11"/>
    <mergeCell ref="U12:U13"/>
    <mergeCell ref="U14:U15"/>
    <mergeCell ref="C10:C11"/>
    <mergeCell ref="D10:D11"/>
    <mergeCell ref="C12:C13"/>
    <mergeCell ref="A8:A11"/>
    <mergeCell ref="A12:A17"/>
    <mergeCell ref="B8:B11"/>
    <mergeCell ref="T8:T11"/>
    <mergeCell ref="B16:B17"/>
    <mergeCell ref="T16:T17"/>
    <mergeCell ref="B12:B15"/>
    <mergeCell ref="D12:D13"/>
    <mergeCell ref="C14:C15"/>
    <mergeCell ref="C21:V21"/>
    <mergeCell ref="V16:V17"/>
    <mergeCell ref="V18:V19"/>
    <mergeCell ref="V6:V7"/>
    <mergeCell ref="V8:V9"/>
    <mergeCell ref="V10:V11"/>
    <mergeCell ref="V12:V13"/>
    <mergeCell ref="V14:V15"/>
    <mergeCell ref="A20:S20"/>
    <mergeCell ref="U18:U19"/>
    <mergeCell ref="C18:C19"/>
    <mergeCell ref="D18:D19"/>
    <mergeCell ref="A18:A19"/>
    <mergeCell ref="B18:B19"/>
    <mergeCell ref="T18:T19"/>
    <mergeCell ref="U8:U9"/>
  </mergeCells>
  <printOptions horizontalCentered="1" verticalCentered="1"/>
  <pageMargins left="0" right="0" top="0.15748031496062992" bottom="0.19685039370078741" header="0.31496062992125984" footer="0"/>
  <pageSetup scale="55"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F6D2-4605-43E3-BADD-AC16AE8FA8BB}">
  <dimension ref="A1:AK1600"/>
  <sheetViews>
    <sheetView tabSelected="1" topLeftCell="F8" zoomScale="73" zoomScaleNormal="73" workbookViewId="0">
      <selection activeCell="U19" sqref="U19:U22"/>
    </sheetView>
  </sheetViews>
  <sheetFormatPr baseColWidth="10" defaultRowHeight="15" x14ac:dyDescent="0.25"/>
  <cols>
    <col min="2" max="2" width="34.5703125" customWidth="1"/>
    <col min="3" max="3" width="22.7109375" customWidth="1"/>
    <col min="4" max="4" width="16.28515625" customWidth="1"/>
    <col min="5" max="5" width="22.7109375" customWidth="1"/>
    <col min="6" max="6" width="19.42578125" customWidth="1"/>
    <col min="7" max="7" width="18.7109375" style="48" customWidth="1"/>
    <col min="8" max="9" width="18.7109375" hidden="1" customWidth="1"/>
    <col min="10" max="11" width="18.7109375" customWidth="1"/>
    <col min="12" max="12" width="18.7109375" style="47" hidden="1" customWidth="1"/>
    <col min="13" max="13" width="18.7109375" hidden="1" customWidth="1"/>
    <col min="14" max="14" width="15.85546875" customWidth="1"/>
    <col min="15" max="15" width="12.5703125" customWidth="1"/>
    <col min="16" max="16" width="15.5703125" customWidth="1"/>
    <col min="17" max="17" width="16.42578125" customWidth="1"/>
    <col min="18" max="18" width="16.71093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46" customWidth="1"/>
    <col min="28" max="28" width="16" style="46" customWidth="1"/>
    <col min="29" max="29" width="3.140625" style="46" customWidth="1"/>
    <col min="30" max="30" width="14" style="46" customWidth="1"/>
    <col min="31" max="31" width="2.5703125" style="46" customWidth="1"/>
    <col min="32" max="32" width="23.42578125" style="46" customWidth="1"/>
    <col min="33" max="34" width="2.5703125" style="46" customWidth="1"/>
    <col min="35" max="35" width="13.28515625" style="46" customWidth="1"/>
    <col min="36" max="36" width="4" style="45" customWidth="1"/>
    <col min="37" max="37" width="15" style="45" customWidth="1"/>
  </cols>
  <sheetData>
    <row r="1" spans="1:37" ht="15" customHeight="1" x14ac:dyDescent="0.25">
      <c r="A1" s="507"/>
      <c r="B1" s="508"/>
      <c r="C1" s="508"/>
      <c r="D1" s="508"/>
      <c r="E1" s="513" t="s">
        <v>0</v>
      </c>
      <c r="F1" s="513"/>
      <c r="G1" s="513"/>
      <c r="H1" s="513"/>
      <c r="I1" s="513"/>
      <c r="J1" s="513"/>
      <c r="K1" s="513"/>
      <c r="L1" s="513"/>
      <c r="M1" s="513"/>
      <c r="N1" s="513"/>
      <c r="O1" s="513"/>
      <c r="P1" s="513"/>
      <c r="Q1" s="513"/>
      <c r="R1" s="513"/>
      <c r="S1" s="513"/>
      <c r="T1" s="513"/>
      <c r="U1" s="513"/>
      <c r="V1" s="513"/>
      <c r="W1" s="513"/>
      <c r="X1" s="513"/>
      <c r="Y1" s="514"/>
    </row>
    <row r="2" spans="1:37" ht="15" customHeight="1" x14ac:dyDescent="0.25">
      <c r="A2" s="509"/>
      <c r="B2" s="510"/>
      <c r="C2" s="510"/>
      <c r="D2" s="510"/>
      <c r="E2" s="515" t="s">
        <v>115</v>
      </c>
      <c r="F2" s="515"/>
      <c r="G2" s="515"/>
      <c r="H2" s="515"/>
      <c r="I2" s="515"/>
      <c r="J2" s="515"/>
      <c r="K2" s="515"/>
      <c r="L2" s="515"/>
      <c r="M2" s="515"/>
      <c r="N2" s="515"/>
      <c r="O2" s="515"/>
      <c r="P2" s="515"/>
      <c r="Q2" s="515"/>
      <c r="R2" s="515"/>
      <c r="S2" s="515"/>
      <c r="T2" s="515"/>
      <c r="U2" s="515"/>
      <c r="V2" s="515"/>
      <c r="W2" s="515"/>
      <c r="X2" s="515"/>
      <c r="Y2" s="516"/>
    </row>
    <row r="3" spans="1:37" ht="29.25" customHeight="1" x14ac:dyDescent="0.25">
      <c r="A3" s="509"/>
      <c r="B3" s="510"/>
      <c r="C3" s="510"/>
      <c r="D3" s="510"/>
      <c r="E3" s="517" t="s">
        <v>34</v>
      </c>
      <c r="F3" s="517"/>
      <c r="G3" s="515" t="s">
        <v>182</v>
      </c>
      <c r="H3" s="515"/>
      <c r="I3" s="515"/>
      <c r="J3" s="515"/>
      <c r="K3" s="515"/>
      <c r="L3" s="515"/>
      <c r="M3" s="515"/>
      <c r="N3" s="515"/>
      <c r="O3" s="515"/>
      <c r="P3" s="515"/>
      <c r="Q3" s="515"/>
      <c r="R3" s="517"/>
      <c r="S3" s="517"/>
      <c r="T3" s="517"/>
      <c r="U3" s="517"/>
      <c r="V3" s="517"/>
      <c r="W3" s="517"/>
      <c r="X3" s="517"/>
      <c r="Y3" s="518"/>
      <c r="Z3" s="46"/>
      <c r="AC3" s="45"/>
      <c r="AD3" s="45"/>
      <c r="AE3"/>
      <c r="AF3"/>
      <c r="AG3"/>
      <c r="AH3"/>
      <c r="AI3"/>
      <c r="AJ3"/>
      <c r="AK3"/>
    </row>
    <row r="4" spans="1:37" ht="27.75" customHeight="1" thickBot="1" x14ac:dyDescent="0.3">
      <c r="A4" s="511"/>
      <c r="B4" s="512"/>
      <c r="C4" s="512"/>
      <c r="D4" s="512"/>
      <c r="E4" s="502" t="s">
        <v>35</v>
      </c>
      <c r="F4" s="502"/>
      <c r="G4" s="519">
        <v>2018</v>
      </c>
      <c r="H4" s="519"/>
      <c r="I4" s="519"/>
      <c r="J4" s="519"/>
      <c r="K4" s="519"/>
      <c r="L4" s="519"/>
      <c r="M4" s="519"/>
      <c r="N4" s="519"/>
      <c r="O4" s="519"/>
      <c r="P4" s="519"/>
      <c r="Q4" s="519"/>
      <c r="R4" s="502"/>
      <c r="S4" s="502"/>
      <c r="T4" s="502"/>
      <c r="U4" s="502"/>
      <c r="V4" s="502"/>
      <c r="W4" s="502"/>
      <c r="X4" s="502"/>
      <c r="Y4" s="503"/>
      <c r="Z4" s="46"/>
      <c r="AC4" s="45"/>
      <c r="AD4" s="45"/>
      <c r="AE4"/>
      <c r="AF4"/>
      <c r="AG4"/>
      <c r="AH4"/>
      <c r="AI4"/>
      <c r="AJ4"/>
      <c r="AK4"/>
    </row>
    <row r="5" spans="1:37" ht="26.25" customHeight="1" x14ac:dyDescent="0.25">
      <c r="A5" s="456" t="s">
        <v>42</v>
      </c>
      <c r="B5" s="457" t="s">
        <v>43</v>
      </c>
      <c r="C5" s="457" t="s">
        <v>114</v>
      </c>
      <c r="D5" s="457" t="s">
        <v>44</v>
      </c>
      <c r="E5" s="457" t="s">
        <v>45</v>
      </c>
      <c r="F5" s="504" t="s">
        <v>113</v>
      </c>
      <c r="G5" s="505"/>
      <c r="H5" s="505"/>
      <c r="I5" s="505"/>
      <c r="J5" s="457" t="s">
        <v>177</v>
      </c>
      <c r="K5" s="457"/>
      <c r="L5" s="457"/>
      <c r="M5" s="457"/>
      <c r="N5" s="457" t="s">
        <v>46</v>
      </c>
      <c r="O5" s="457"/>
      <c r="P5" s="457"/>
      <c r="Q5" s="457"/>
      <c r="R5" s="457"/>
      <c r="S5" s="457" t="s">
        <v>52</v>
      </c>
      <c r="T5" s="457"/>
      <c r="U5" s="457"/>
      <c r="V5" s="457"/>
      <c r="W5" s="457"/>
      <c r="X5" s="457"/>
      <c r="Y5" s="506"/>
      <c r="Z5" s="46"/>
      <c r="AE5" s="45"/>
      <c r="AF5" s="45"/>
      <c r="AG5"/>
      <c r="AH5"/>
      <c r="AI5"/>
      <c r="AJ5"/>
      <c r="AK5"/>
    </row>
    <row r="6" spans="1:37" ht="27.75" customHeight="1" thickBot="1" x14ac:dyDescent="0.3">
      <c r="A6" s="460" t="s">
        <v>36</v>
      </c>
      <c r="B6" s="461"/>
      <c r="C6" s="461"/>
      <c r="D6" s="461"/>
      <c r="E6" s="461"/>
      <c r="F6" s="245" t="s">
        <v>112</v>
      </c>
      <c r="G6" s="245" t="s">
        <v>111</v>
      </c>
      <c r="H6" s="245" t="s">
        <v>110</v>
      </c>
      <c r="I6" s="245" t="s">
        <v>109</v>
      </c>
      <c r="J6" s="245" t="s">
        <v>112</v>
      </c>
      <c r="K6" s="245" t="s">
        <v>111</v>
      </c>
      <c r="L6" s="245" t="s">
        <v>110</v>
      </c>
      <c r="M6" s="245" t="s">
        <v>109</v>
      </c>
      <c r="N6" s="245" t="s">
        <v>47</v>
      </c>
      <c r="O6" s="245" t="s">
        <v>48</v>
      </c>
      <c r="P6" s="245" t="s">
        <v>49</v>
      </c>
      <c r="Q6" s="245" t="s">
        <v>50</v>
      </c>
      <c r="R6" s="245" t="s">
        <v>51</v>
      </c>
      <c r="S6" s="245" t="s">
        <v>53</v>
      </c>
      <c r="T6" s="245" t="s">
        <v>54</v>
      </c>
      <c r="U6" s="245" t="s">
        <v>108</v>
      </c>
      <c r="V6" s="245" t="s">
        <v>55</v>
      </c>
      <c r="W6" s="245" t="s">
        <v>56</v>
      </c>
      <c r="X6" s="63" t="s">
        <v>57</v>
      </c>
      <c r="Y6" s="62" t="s">
        <v>58</v>
      </c>
      <c r="Z6" s="46"/>
      <c r="AE6" s="45"/>
      <c r="AF6" s="45"/>
      <c r="AG6"/>
      <c r="AH6"/>
      <c r="AI6"/>
      <c r="AJ6"/>
      <c r="AK6"/>
    </row>
    <row r="7" spans="1:37" ht="24" customHeight="1" x14ac:dyDescent="0.25">
      <c r="A7" s="501">
        <v>1</v>
      </c>
      <c r="B7" s="482" t="s">
        <v>150</v>
      </c>
      <c r="C7" s="485" t="s">
        <v>154</v>
      </c>
      <c r="D7" s="61" t="s">
        <v>37</v>
      </c>
      <c r="E7" s="67">
        <f>+[2]INVERSIÓN!H9</f>
        <v>0.3</v>
      </c>
      <c r="F7" s="238">
        <f>+[2]INVERSIÓN!S9</f>
        <v>0.1</v>
      </c>
      <c r="G7" s="238">
        <f>+[2]INVERSIÓN!U9</f>
        <v>0.1</v>
      </c>
      <c r="H7" s="238">
        <f>+[2]INVERSIÓN!P9</f>
        <v>0.08</v>
      </c>
      <c r="I7" s="238">
        <f>+[2]INVERSIÓN!Q9</f>
        <v>0.08</v>
      </c>
      <c r="J7" s="238">
        <f>+[2]INVERSIÓN!AK9</f>
        <v>2.5000000000000001E-2</v>
      </c>
      <c r="K7" s="238">
        <f>+[2]INVERSIÓN!AL9</f>
        <v>5.7500000000000002E-2</v>
      </c>
      <c r="L7" s="238">
        <f>+[2]INVERSIÓN!AM9</f>
        <v>0</v>
      </c>
      <c r="M7" s="238">
        <f>+[2]INVERSIÓN!AN9</f>
        <v>0</v>
      </c>
      <c r="N7" s="488" t="s">
        <v>107</v>
      </c>
      <c r="O7" s="500" t="s">
        <v>149</v>
      </c>
      <c r="P7" s="500" t="s">
        <v>149</v>
      </c>
      <c r="Q7" s="500" t="s">
        <v>149</v>
      </c>
      <c r="R7" s="500" t="s">
        <v>155</v>
      </c>
      <c r="S7" s="472" t="s">
        <v>184</v>
      </c>
      <c r="T7" s="472" t="s">
        <v>184</v>
      </c>
      <c r="U7" s="472" t="s">
        <v>184</v>
      </c>
      <c r="V7" s="475" t="s">
        <v>156</v>
      </c>
      <c r="W7" s="475" t="s">
        <v>156</v>
      </c>
      <c r="X7" s="475" t="s">
        <v>157</v>
      </c>
      <c r="Y7" s="478">
        <v>8181047</v>
      </c>
      <c r="AA7"/>
      <c r="AB7"/>
      <c r="AC7"/>
      <c r="AD7"/>
      <c r="AE7"/>
      <c r="AF7"/>
      <c r="AG7"/>
      <c r="AH7"/>
      <c r="AI7"/>
      <c r="AJ7"/>
      <c r="AK7"/>
    </row>
    <row r="8" spans="1:37" ht="24" customHeight="1" x14ac:dyDescent="0.25">
      <c r="A8" s="481"/>
      <c r="B8" s="483"/>
      <c r="C8" s="486"/>
      <c r="D8" s="59" t="s">
        <v>38</v>
      </c>
      <c r="E8" s="67">
        <f>+[2]INVERSIÓN!H10</f>
        <v>6016450881</v>
      </c>
      <c r="F8" s="68">
        <f>+[2]INVERSIÓN!S10</f>
        <v>1294863000</v>
      </c>
      <c r="G8" s="68">
        <f>+[2]INVERSIÓN!U10</f>
        <v>1315936833</v>
      </c>
      <c r="H8" s="68">
        <f>+[2]INVERSIÓN!P10</f>
        <v>1425771668</v>
      </c>
      <c r="I8" s="68">
        <f>+[2]INVERSIÓN!Q10</f>
        <v>1349748501</v>
      </c>
      <c r="J8" s="68">
        <f>+[2]INVERSIÓN!AK10</f>
        <v>611152000</v>
      </c>
      <c r="K8" s="68">
        <f>+[2]INVERSIÓN!AL10</f>
        <v>877012042</v>
      </c>
      <c r="L8" s="68">
        <f>+[2]INVERSIÓN!AM10</f>
        <v>0</v>
      </c>
      <c r="M8" s="68">
        <f>+[2]INVERSIÓN!AN10</f>
        <v>0</v>
      </c>
      <c r="N8" s="489"/>
      <c r="O8" s="492"/>
      <c r="P8" s="492"/>
      <c r="Q8" s="492"/>
      <c r="R8" s="492"/>
      <c r="S8" s="473"/>
      <c r="T8" s="473"/>
      <c r="U8" s="473"/>
      <c r="V8" s="476"/>
      <c r="W8" s="476"/>
      <c r="X8" s="476"/>
      <c r="Y8" s="479"/>
      <c r="AA8"/>
      <c r="AB8"/>
      <c r="AC8"/>
      <c r="AD8"/>
      <c r="AE8"/>
      <c r="AF8"/>
      <c r="AG8"/>
      <c r="AH8"/>
      <c r="AI8"/>
      <c r="AJ8"/>
      <c r="AK8"/>
    </row>
    <row r="9" spans="1:37" ht="24" customHeight="1" x14ac:dyDescent="0.25">
      <c r="A9" s="481"/>
      <c r="B9" s="483"/>
      <c r="C9" s="486"/>
      <c r="D9" s="59" t="s">
        <v>39</v>
      </c>
      <c r="E9" s="67">
        <f>+[2]INVERSIÓN!H11</f>
        <v>0</v>
      </c>
      <c r="F9" s="68">
        <f>+[2]INVERSIÓN!S11</f>
        <v>0</v>
      </c>
      <c r="G9" s="69">
        <f>+[3]INVERSIÓN!M11</f>
        <v>0</v>
      </c>
      <c r="H9" s="69">
        <f>+[3]INVERSIÓN!N11</f>
        <v>0</v>
      </c>
      <c r="I9" s="69">
        <f>+[3]INVERSIÓN!O11</f>
        <v>0</v>
      </c>
      <c r="J9" s="69">
        <f>+[2]INVERSIÓN!AK11</f>
        <v>0</v>
      </c>
      <c r="K9" s="69">
        <f>+[2]INVERSIÓN!AL11</f>
        <v>0</v>
      </c>
      <c r="L9" s="69">
        <f>+[2]INVERSIÓN!AM11</f>
        <v>0</v>
      </c>
      <c r="M9" s="69">
        <f>+[2]INVERSIÓN!AN11</f>
        <v>0</v>
      </c>
      <c r="N9" s="489"/>
      <c r="O9" s="492"/>
      <c r="P9" s="492"/>
      <c r="Q9" s="492"/>
      <c r="R9" s="492"/>
      <c r="S9" s="473"/>
      <c r="T9" s="473"/>
      <c r="U9" s="473"/>
      <c r="V9" s="476"/>
      <c r="W9" s="476"/>
      <c r="X9" s="476"/>
      <c r="Y9" s="479"/>
      <c r="AA9"/>
      <c r="AB9"/>
      <c r="AC9"/>
      <c r="AD9"/>
      <c r="AE9"/>
      <c r="AF9"/>
      <c r="AG9"/>
      <c r="AH9"/>
      <c r="AI9"/>
      <c r="AJ9"/>
      <c r="AK9"/>
    </row>
    <row r="10" spans="1:37" ht="24" customHeight="1" thickBot="1" x14ac:dyDescent="0.3">
      <c r="A10" s="481"/>
      <c r="B10" s="484"/>
      <c r="C10" s="487"/>
      <c r="D10" s="58" t="s">
        <v>40</v>
      </c>
      <c r="E10" s="67">
        <f>+[2]INVERSIÓN!H12</f>
        <v>0</v>
      </c>
      <c r="F10" s="105">
        <f>+[2]INVERSIÓN!S12</f>
        <v>646151292</v>
      </c>
      <c r="G10" s="105">
        <f>+[2]INVERSIÓN!U12</f>
        <v>646151292</v>
      </c>
      <c r="H10" s="105">
        <f>+[2]INVERSIÓN!P12</f>
        <v>620935578</v>
      </c>
      <c r="I10" s="105">
        <f>+[2]INVERSIÓN!Q12</f>
        <v>620935578</v>
      </c>
      <c r="J10" s="105">
        <f>+[2]INVERSIÓN!AK12</f>
        <v>189411082</v>
      </c>
      <c r="K10" s="105">
        <f>+[2]INVERSIÓN!AL12</f>
        <v>334761628</v>
      </c>
      <c r="L10" s="70">
        <f>+[2]INVERSIÓN!AM12</f>
        <v>0</v>
      </c>
      <c r="M10" s="70">
        <f>+[2]INVERSIÓN!AN12</f>
        <v>0</v>
      </c>
      <c r="N10" s="490"/>
      <c r="O10" s="493"/>
      <c r="P10" s="493"/>
      <c r="Q10" s="493"/>
      <c r="R10" s="493"/>
      <c r="S10" s="474"/>
      <c r="T10" s="474"/>
      <c r="U10" s="474"/>
      <c r="V10" s="477"/>
      <c r="W10" s="477"/>
      <c r="X10" s="477"/>
      <c r="Y10" s="480"/>
      <c r="AA10"/>
      <c r="AB10"/>
      <c r="AC10"/>
      <c r="AD10"/>
      <c r="AE10"/>
      <c r="AF10"/>
      <c r="AG10"/>
      <c r="AH10"/>
      <c r="AI10"/>
      <c r="AJ10"/>
      <c r="AK10"/>
    </row>
    <row r="11" spans="1:37" ht="24" customHeight="1" x14ac:dyDescent="0.25">
      <c r="A11" s="481">
        <v>2</v>
      </c>
      <c r="B11" s="482" t="s">
        <v>144</v>
      </c>
      <c r="C11" s="485" t="s">
        <v>154</v>
      </c>
      <c r="D11" s="60" t="s">
        <v>37</v>
      </c>
      <c r="E11" s="239">
        <f>+[2]INVERSIÓN!H15</f>
        <v>0.5</v>
      </c>
      <c r="F11" s="238">
        <f>+[2]INVERSIÓN!S15</f>
        <v>0.28000000000000003</v>
      </c>
      <c r="G11" s="68">
        <f>+[2]INVERSIÓN!U15</f>
        <v>0.28000000000000003</v>
      </c>
      <c r="H11" s="68">
        <f>+[2]INVERSIÓN!P15</f>
        <v>0.14000000000000001</v>
      </c>
      <c r="I11" s="68">
        <f>+[2]INVERSIÓN!Q15</f>
        <v>0.14000000000000001</v>
      </c>
      <c r="J11" s="240">
        <f>+[2]INVERSIÓN!AK15</f>
        <v>8.4000000000000005E-2</v>
      </c>
      <c r="K11" s="240">
        <f>+[2]INVERSIÓN!AL15</f>
        <v>0.26</v>
      </c>
      <c r="L11" s="240">
        <f>+[2]INVERSIÓN!AM15</f>
        <v>0</v>
      </c>
      <c r="M11" s="240">
        <f>+[2]INVERSIÓN!AN15</f>
        <v>0</v>
      </c>
      <c r="N11" s="488" t="s">
        <v>107</v>
      </c>
      <c r="O11" s="491" t="s">
        <v>149</v>
      </c>
      <c r="P11" s="491" t="s">
        <v>149</v>
      </c>
      <c r="Q11" s="491" t="s">
        <v>149</v>
      </c>
      <c r="R11" s="491" t="s">
        <v>155</v>
      </c>
      <c r="S11" s="472" t="s">
        <v>184</v>
      </c>
      <c r="T11" s="472" t="s">
        <v>184</v>
      </c>
      <c r="U11" s="472" t="s">
        <v>184</v>
      </c>
      <c r="V11" s="475" t="s">
        <v>156</v>
      </c>
      <c r="W11" s="475" t="s">
        <v>156</v>
      </c>
      <c r="X11" s="475" t="s">
        <v>157</v>
      </c>
      <c r="Y11" s="478">
        <v>8181047</v>
      </c>
      <c r="AA11"/>
      <c r="AB11"/>
      <c r="AC11"/>
      <c r="AD11"/>
      <c r="AE11"/>
      <c r="AF11"/>
      <c r="AG11"/>
      <c r="AH11"/>
      <c r="AI11"/>
      <c r="AJ11"/>
      <c r="AK11"/>
    </row>
    <row r="12" spans="1:37" ht="24" customHeight="1" x14ac:dyDescent="0.25">
      <c r="A12" s="481"/>
      <c r="B12" s="483"/>
      <c r="C12" s="486"/>
      <c r="D12" s="59" t="s">
        <v>38</v>
      </c>
      <c r="E12" s="95">
        <f>+[2]INVERSIÓN!H16</f>
        <v>4260737121</v>
      </c>
      <c r="F12" s="68">
        <f>+[2]INVERSIÓN!S16</f>
        <v>899618000</v>
      </c>
      <c r="G12" s="68">
        <f>+[2]INVERSIÓN!U16</f>
        <v>878544167</v>
      </c>
      <c r="H12" s="68">
        <f>+[2]INVERSIÓN!P16</f>
        <v>296592000</v>
      </c>
      <c r="I12" s="68">
        <f>+[2]INVERSIÓN!Q16</f>
        <v>396774367</v>
      </c>
      <c r="J12" s="68">
        <f>+[2]INVERSIÓN!AK16</f>
        <v>197188032</v>
      </c>
      <c r="K12" s="68">
        <f>+[2]INVERSIÓN!AL16</f>
        <v>160007766</v>
      </c>
      <c r="L12" s="68">
        <f>+[2]INVERSIÓN!AM16</f>
        <v>0</v>
      </c>
      <c r="M12" s="68">
        <f>+[2]INVERSIÓN!AN16</f>
        <v>0</v>
      </c>
      <c r="N12" s="489"/>
      <c r="O12" s="492"/>
      <c r="P12" s="492"/>
      <c r="Q12" s="492"/>
      <c r="R12" s="492"/>
      <c r="S12" s="473"/>
      <c r="T12" s="473"/>
      <c r="U12" s="473"/>
      <c r="V12" s="476"/>
      <c r="W12" s="476"/>
      <c r="X12" s="476"/>
      <c r="Y12" s="479"/>
      <c r="AA12"/>
      <c r="AB12"/>
      <c r="AC12"/>
      <c r="AD12"/>
      <c r="AE12"/>
      <c r="AF12"/>
      <c r="AG12"/>
      <c r="AH12"/>
      <c r="AI12"/>
      <c r="AJ12"/>
      <c r="AK12"/>
    </row>
    <row r="13" spans="1:37" ht="24" customHeight="1" x14ac:dyDescent="0.25">
      <c r="A13" s="481"/>
      <c r="B13" s="483"/>
      <c r="C13" s="486"/>
      <c r="D13" s="59" t="s">
        <v>39</v>
      </c>
      <c r="E13" s="67">
        <f>+[2]INVERSIÓN!H17</f>
        <v>0</v>
      </c>
      <c r="F13" s="76">
        <f>+[2]INVERSIÓN!S17</f>
        <v>0</v>
      </c>
      <c r="G13" s="76">
        <f>+[2]INVERSIÓN!U17</f>
        <v>0</v>
      </c>
      <c r="H13" s="76">
        <f>+[2]INVERSIÓN!P17</f>
        <v>0</v>
      </c>
      <c r="I13" s="76">
        <f>+[2]INVERSIÓN!Q17</f>
        <v>0</v>
      </c>
      <c r="J13" s="76">
        <f>+[2]INVERSIÓN!AK17</f>
        <v>0</v>
      </c>
      <c r="K13" s="76">
        <f>+[2]INVERSIÓN!AL17</f>
        <v>0</v>
      </c>
      <c r="L13" s="76">
        <f>+[2]INVERSIÓN!AM17</f>
        <v>0</v>
      </c>
      <c r="M13" s="76">
        <f>+[2]INVERSIÓN!AN17</f>
        <v>0</v>
      </c>
      <c r="N13" s="489"/>
      <c r="O13" s="492"/>
      <c r="P13" s="492"/>
      <c r="Q13" s="492"/>
      <c r="R13" s="492"/>
      <c r="S13" s="473"/>
      <c r="T13" s="473"/>
      <c r="U13" s="473"/>
      <c r="V13" s="476"/>
      <c r="W13" s="476"/>
      <c r="X13" s="476"/>
      <c r="Y13" s="479"/>
      <c r="AA13"/>
      <c r="AB13"/>
      <c r="AC13"/>
      <c r="AD13"/>
      <c r="AE13"/>
      <c r="AF13"/>
      <c r="AG13"/>
      <c r="AH13"/>
      <c r="AI13"/>
      <c r="AJ13"/>
      <c r="AK13"/>
    </row>
    <row r="14" spans="1:37" ht="24" customHeight="1" thickBot="1" x14ac:dyDescent="0.3">
      <c r="A14" s="481"/>
      <c r="B14" s="484"/>
      <c r="C14" s="487"/>
      <c r="D14" s="96" t="s">
        <v>40</v>
      </c>
      <c r="E14" s="246">
        <f>+[2]INVERSIÓN!H18</f>
        <v>0</v>
      </c>
      <c r="F14" s="97">
        <f>+[2]INVERSIÓN!S18</f>
        <v>192550033</v>
      </c>
      <c r="G14" s="77">
        <f>+[2]INVERSIÓN!U18</f>
        <v>192550033</v>
      </c>
      <c r="H14" s="77">
        <f>+[2]INVERSIÓN!P18</f>
        <v>1331606362</v>
      </c>
      <c r="I14" s="77">
        <f>+[2]INVERSIÓN!Q18</f>
        <v>1331606362</v>
      </c>
      <c r="J14" s="77">
        <f>+[2]INVERSIÓN!AK18</f>
        <v>22050033</v>
      </c>
      <c r="K14" s="77">
        <f>+[2]INVERSIÓN!AL18</f>
        <v>192550033</v>
      </c>
      <c r="L14" s="77">
        <f>+[2]INVERSIÓN!AM18</f>
        <v>0</v>
      </c>
      <c r="M14" s="77">
        <f>+[2]INVERSIÓN!AN18</f>
        <v>0</v>
      </c>
      <c r="N14" s="490"/>
      <c r="O14" s="493"/>
      <c r="P14" s="493"/>
      <c r="Q14" s="493"/>
      <c r="R14" s="493"/>
      <c r="S14" s="474"/>
      <c r="T14" s="474"/>
      <c r="U14" s="474"/>
      <c r="V14" s="477"/>
      <c r="W14" s="477"/>
      <c r="X14" s="477"/>
      <c r="Y14" s="480"/>
      <c r="AA14"/>
      <c r="AB14"/>
      <c r="AC14"/>
      <c r="AD14"/>
      <c r="AE14"/>
      <c r="AF14"/>
      <c r="AG14"/>
      <c r="AH14"/>
      <c r="AI14"/>
      <c r="AJ14"/>
      <c r="AK14"/>
    </row>
    <row r="15" spans="1:37" ht="29.45" customHeight="1" x14ac:dyDescent="0.25">
      <c r="A15" s="494">
        <v>3</v>
      </c>
      <c r="B15" s="497" t="s">
        <v>146</v>
      </c>
      <c r="C15" s="485" t="s">
        <v>154</v>
      </c>
      <c r="D15" s="60" t="s">
        <v>37</v>
      </c>
      <c r="E15" s="238">
        <f>+[2]INVERSIÓN!H21</f>
        <v>1.0000000000000002</v>
      </c>
      <c r="F15" s="238">
        <f>+[2]INVERSIÓN!S21</f>
        <v>0.28000000000000003</v>
      </c>
      <c r="G15" s="238">
        <f>+[2]INVERSIÓN!U21</f>
        <v>0.28000000000000003</v>
      </c>
      <c r="H15" s="238">
        <f>+[2]INVERSIÓN!O21</f>
        <v>0.32</v>
      </c>
      <c r="I15" s="238">
        <f>+[2]INVERSIÓN!P21</f>
        <v>0.32</v>
      </c>
      <c r="J15" s="241">
        <f>+[2]INVERSIÓN!AK21</f>
        <v>7.0000000000000007E-2</v>
      </c>
      <c r="K15" s="241">
        <f>+[2]INVERSIÓN!AL21</f>
        <v>0.14000000000000001</v>
      </c>
      <c r="L15" s="241">
        <f>+[2]INVERSIÓN!AM21</f>
        <v>0</v>
      </c>
      <c r="M15" s="242">
        <f>+[2]INVERSIÓN!AN21</f>
        <v>0</v>
      </c>
      <c r="N15" s="488" t="s">
        <v>107</v>
      </c>
      <c r="O15" s="491" t="s">
        <v>149</v>
      </c>
      <c r="P15" s="491" t="s">
        <v>149</v>
      </c>
      <c r="Q15" s="491" t="s">
        <v>149</v>
      </c>
      <c r="R15" s="491" t="s">
        <v>155</v>
      </c>
      <c r="S15" s="472" t="s">
        <v>184</v>
      </c>
      <c r="T15" s="472" t="s">
        <v>184</v>
      </c>
      <c r="U15" s="472" t="s">
        <v>184</v>
      </c>
      <c r="V15" s="475" t="s">
        <v>156</v>
      </c>
      <c r="W15" s="475" t="s">
        <v>156</v>
      </c>
      <c r="X15" s="475" t="s">
        <v>157</v>
      </c>
      <c r="Y15" s="478">
        <v>8181047</v>
      </c>
      <c r="AA15"/>
      <c r="AB15"/>
      <c r="AC15"/>
      <c r="AD15"/>
      <c r="AE15"/>
      <c r="AF15"/>
      <c r="AG15"/>
      <c r="AH15"/>
      <c r="AI15"/>
      <c r="AJ15"/>
      <c r="AK15"/>
    </row>
    <row r="16" spans="1:37" ht="29.45" customHeight="1" x14ac:dyDescent="0.25">
      <c r="A16" s="495"/>
      <c r="B16" s="498"/>
      <c r="C16" s="486"/>
      <c r="D16" s="59" t="s">
        <v>38</v>
      </c>
      <c r="E16" s="71">
        <f>+[2]INVERSIÓN!H22</f>
        <v>1071530374</v>
      </c>
      <c r="F16" s="67">
        <f>+[2]INVERSIÓN!S22</f>
        <v>369713000</v>
      </c>
      <c r="G16" s="67">
        <f>+[2]INVERSIÓN!U22</f>
        <v>369713000</v>
      </c>
      <c r="H16" s="67">
        <f>+[2]INVERSIÓN!O22</f>
        <v>561155000</v>
      </c>
      <c r="I16" s="67">
        <f>+[2]INVERSIÓN!P22</f>
        <v>561155000</v>
      </c>
      <c r="J16" s="67">
        <f>+[2]INVERSIÓN!AK22</f>
        <v>68101400</v>
      </c>
      <c r="K16" s="67">
        <f>+[2]INVERSIÓN!AL22</f>
        <v>68101400</v>
      </c>
      <c r="L16" s="67">
        <f>+[2]INVERSIÓN!AM22</f>
        <v>0</v>
      </c>
      <c r="M16" s="247">
        <f>+[2]INVERSIÓN!AN22</f>
        <v>0</v>
      </c>
      <c r="N16" s="489"/>
      <c r="O16" s="492"/>
      <c r="P16" s="492"/>
      <c r="Q16" s="492"/>
      <c r="R16" s="492"/>
      <c r="S16" s="473"/>
      <c r="T16" s="473"/>
      <c r="U16" s="473"/>
      <c r="V16" s="476"/>
      <c r="W16" s="476"/>
      <c r="X16" s="476"/>
      <c r="Y16" s="479"/>
      <c r="AA16"/>
      <c r="AB16"/>
      <c r="AC16"/>
      <c r="AD16"/>
      <c r="AE16"/>
      <c r="AF16"/>
      <c r="AG16"/>
      <c r="AH16"/>
      <c r="AI16"/>
      <c r="AJ16"/>
      <c r="AK16"/>
    </row>
    <row r="17" spans="1:37" ht="29.45" customHeight="1" x14ac:dyDescent="0.25">
      <c r="A17" s="495"/>
      <c r="B17" s="498"/>
      <c r="C17" s="486"/>
      <c r="D17" s="59" t="s">
        <v>39</v>
      </c>
      <c r="E17" s="71">
        <f>+[2]INVERSIÓN!H23</f>
        <v>0</v>
      </c>
      <c r="F17" s="78">
        <f>+[2]INVERSIÓN!S23</f>
        <v>0</v>
      </c>
      <c r="G17" s="78">
        <f>+[2]INVERSIÓN!N23</f>
        <v>0</v>
      </c>
      <c r="H17" s="78">
        <f>+[2]INVERSIÓN!O23</f>
        <v>0</v>
      </c>
      <c r="I17" s="78">
        <f>+[2]INVERSIÓN!P23</f>
        <v>0</v>
      </c>
      <c r="J17" s="78">
        <f>+[2]INVERSIÓN!AK23</f>
        <v>0</v>
      </c>
      <c r="K17" s="78">
        <f>+[2]INVERSIÓN!AL23</f>
        <v>0</v>
      </c>
      <c r="L17" s="78">
        <f>+[2]INVERSIÓN!AM23</f>
        <v>0</v>
      </c>
      <c r="M17" s="80">
        <f>+[2]INVERSIÓN!AN23</f>
        <v>0</v>
      </c>
      <c r="N17" s="489"/>
      <c r="O17" s="492"/>
      <c r="P17" s="492"/>
      <c r="Q17" s="492"/>
      <c r="R17" s="492"/>
      <c r="S17" s="473"/>
      <c r="T17" s="473"/>
      <c r="U17" s="473"/>
      <c r="V17" s="476"/>
      <c r="W17" s="476"/>
      <c r="X17" s="476"/>
      <c r="Y17" s="479"/>
      <c r="AA17"/>
      <c r="AB17"/>
      <c r="AC17"/>
      <c r="AD17"/>
      <c r="AE17"/>
      <c r="AF17"/>
      <c r="AG17"/>
      <c r="AH17"/>
      <c r="AI17"/>
      <c r="AJ17"/>
      <c r="AK17"/>
    </row>
    <row r="18" spans="1:37" ht="29.45" customHeight="1" thickBot="1" x14ac:dyDescent="0.3">
      <c r="A18" s="496"/>
      <c r="B18" s="499"/>
      <c r="C18" s="487"/>
      <c r="D18" s="58" t="s">
        <v>40</v>
      </c>
      <c r="E18" s="71">
        <f>+[2]INVERSIÓN!H24</f>
        <v>0</v>
      </c>
      <c r="F18" s="67">
        <f>+[2]INVERSIÓN!S24</f>
        <v>54359346</v>
      </c>
      <c r="G18" s="67">
        <f>+[2]INVERSIÓN!U24</f>
        <v>54359346</v>
      </c>
      <c r="H18" s="67">
        <f>+[2]INVERSIÓN!O24</f>
        <v>0</v>
      </c>
      <c r="I18" s="67">
        <f>+[2]INVERSIÓN!P24</f>
        <v>0</v>
      </c>
      <c r="J18" s="81">
        <f>+[2]INVERSIÓN!AK24</f>
        <v>7432066</v>
      </c>
      <c r="K18" s="81">
        <f>+[2]INVERSIÓN!AL24</f>
        <v>54359346</v>
      </c>
      <c r="L18" s="81">
        <f>+[2]INVERSIÓN!AM24</f>
        <v>0</v>
      </c>
      <c r="M18" s="82">
        <f>+[2]INVERSIÓN!AN24</f>
        <v>0</v>
      </c>
      <c r="N18" s="490"/>
      <c r="O18" s="493"/>
      <c r="P18" s="493"/>
      <c r="Q18" s="493"/>
      <c r="R18" s="493"/>
      <c r="S18" s="474"/>
      <c r="T18" s="474"/>
      <c r="U18" s="474"/>
      <c r="V18" s="477"/>
      <c r="W18" s="477"/>
      <c r="X18" s="477"/>
      <c r="Y18" s="480"/>
      <c r="AA18"/>
      <c r="AB18"/>
      <c r="AC18"/>
      <c r="AD18"/>
      <c r="AE18"/>
      <c r="AF18"/>
      <c r="AG18"/>
      <c r="AH18"/>
      <c r="AI18"/>
      <c r="AJ18"/>
      <c r="AK18"/>
    </row>
    <row r="19" spans="1:37" ht="24" customHeight="1" x14ac:dyDescent="0.25">
      <c r="A19" s="481">
        <v>4</v>
      </c>
      <c r="B19" s="482" t="s">
        <v>152</v>
      </c>
      <c r="C19" s="485" t="s">
        <v>154</v>
      </c>
      <c r="D19" s="61" t="s">
        <v>37</v>
      </c>
      <c r="E19" s="243">
        <f>+[2]INVERSIÓN!H27</f>
        <v>0.29899999999999999</v>
      </c>
      <c r="F19" s="244">
        <f>+[2]INVERSIÓN!S27</f>
        <v>8.7999999999999995E-2</v>
      </c>
      <c r="G19" s="244">
        <f>+[2]INVERSIÓN!U27</f>
        <v>8.7999999999999995E-2</v>
      </c>
      <c r="H19" s="72">
        <f>+[2]INVERSIÓN!P27</f>
        <v>7.0000000000000007E-2</v>
      </c>
      <c r="I19" s="72">
        <f>+[2]INVERSIÓN!Q27</f>
        <v>7.0000000000000007E-2</v>
      </c>
      <c r="J19" s="83">
        <f>+[2]INVERSIÓN!AK27</f>
        <v>2.1999999999999999E-2</v>
      </c>
      <c r="K19" s="83">
        <f>+[2]INVERSIÓN!AL27</f>
        <v>4.8399999999999999E-2</v>
      </c>
      <c r="L19" s="83">
        <f>+[2]INVERSIÓN!AM27</f>
        <v>0</v>
      </c>
      <c r="M19" s="83">
        <f>+[2]INVERSIÓN!AN27</f>
        <v>0</v>
      </c>
      <c r="N19" s="488" t="s">
        <v>107</v>
      </c>
      <c r="O19" s="491" t="s">
        <v>149</v>
      </c>
      <c r="P19" s="491" t="s">
        <v>149</v>
      </c>
      <c r="Q19" s="491" t="s">
        <v>149</v>
      </c>
      <c r="R19" s="491" t="s">
        <v>155</v>
      </c>
      <c r="S19" s="472" t="s">
        <v>184</v>
      </c>
      <c r="T19" s="472" t="s">
        <v>184</v>
      </c>
      <c r="U19" s="472" t="s">
        <v>184</v>
      </c>
      <c r="V19" s="475" t="s">
        <v>156</v>
      </c>
      <c r="W19" s="475" t="s">
        <v>156</v>
      </c>
      <c r="X19" s="475" t="s">
        <v>157</v>
      </c>
      <c r="Y19" s="478">
        <v>8181047</v>
      </c>
      <c r="AA19"/>
      <c r="AB19"/>
      <c r="AC19"/>
      <c r="AD19"/>
      <c r="AE19"/>
      <c r="AF19"/>
      <c r="AG19"/>
      <c r="AH19"/>
      <c r="AI19"/>
      <c r="AJ19"/>
      <c r="AK19"/>
    </row>
    <row r="20" spans="1:37" ht="24" customHeight="1" x14ac:dyDescent="0.25">
      <c r="A20" s="481"/>
      <c r="B20" s="483"/>
      <c r="C20" s="486"/>
      <c r="D20" s="59" t="s">
        <v>38</v>
      </c>
      <c r="E20" s="71">
        <f>+[2]INVERSIÓN!H28</f>
        <v>5973825915</v>
      </c>
      <c r="F20" s="71">
        <f>+[2]INVERSIÓN!S28</f>
        <v>902806000</v>
      </c>
      <c r="G20" s="71">
        <f>+[2]INVERSIÓN!U28</f>
        <v>902806000</v>
      </c>
      <c r="H20" s="71">
        <f>+[2]INVERSIÓN!P28</f>
        <v>547663332</v>
      </c>
      <c r="I20" s="71">
        <f>+[2]INVERSIÓN!Q28</f>
        <v>517510399</v>
      </c>
      <c r="J20" s="71">
        <f>+[2]INVERSIÓN!AK28</f>
        <v>212806000</v>
      </c>
      <c r="K20" s="71">
        <f>+[2]INVERSIÓN!AL28</f>
        <v>539164771</v>
      </c>
      <c r="L20" s="71">
        <f>+[2]INVERSIÓN!AM28</f>
        <v>0</v>
      </c>
      <c r="M20" s="71">
        <f>+[2]INVERSIÓN!AN28</f>
        <v>0</v>
      </c>
      <c r="N20" s="489"/>
      <c r="O20" s="492"/>
      <c r="P20" s="492"/>
      <c r="Q20" s="492"/>
      <c r="R20" s="492"/>
      <c r="S20" s="473"/>
      <c r="T20" s="473"/>
      <c r="U20" s="473"/>
      <c r="V20" s="476"/>
      <c r="W20" s="476"/>
      <c r="X20" s="476"/>
      <c r="Y20" s="479"/>
      <c r="AA20"/>
      <c r="AB20"/>
      <c r="AC20"/>
      <c r="AD20"/>
      <c r="AE20"/>
      <c r="AF20"/>
      <c r="AG20"/>
      <c r="AH20"/>
      <c r="AI20"/>
      <c r="AJ20"/>
      <c r="AK20"/>
    </row>
    <row r="21" spans="1:37" ht="24" customHeight="1" x14ac:dyDescent="0.25">
      <c r="A21" s="481"/>
      <c r="B21" s="483"/>
      <c r="C21" s="486"/>
      <c r="D21" s="59" t="s">
        <v>39</v>
      </c>
      <c r="E21" s="71">
        <f>+[2]INVERSIÓN!H29</f>
        <v>1E-3</v>
      </c>
      <c r="F21" s="69">
        <f>+[2]INVERSIÓN!S29</f>
        <v>1E-3</v>
      </c>
      <c r="G21" s="69">
        <f>+[2]INVERSIÓN!U29</f>
        <v>1E-3</v>
      </c>
      <c r="H21" s="69">
        <f>+[2]INVERSIÓN!P29</f>
        <v>0</v>
      </c>
      <c r="I21" s="69">
        <f>+[2]INVERSIÓN!Q29</f>
        <v>0</v>
      </c>
      <c r="J21" s="69">
        <f>+[2]INVERSIÓN!AK29</f>
        <v>0</v>
      </c>
      <c r="K21" s="69">
        <f>+[2]INVERSIÓN!AL29</f>
        <v>0</v>
      </c>
      <c r="L21" s="69">
        <f>+[2]INVERSIÓN!AM29</f>
        <v>0</v>
      </c>
      <c r="M21" s="69">
        <f>+[2]INVERSIÓN!AN29</f>
        <v>0</v>
      </c>
      <c r="N21" s="489"/>
      <c r="O21" s="492"/>
      <c r="P21" s="492"/>
      <c r="Q21" s="492"/>
      <c r="R21" s="492"/>
      <c r="S21" s="473"/>
      <c r="T21" s="473"/>
      <c r="U21" s="473"/>
      <c r="V21" s="476"/>
      <c r="W21" s="476"/>
      <c r="X21" s="476"/>
      <c r="Y21" s="479"/>
      <c r="AA21"/>
      <c r="AB21"/>
      <c r="AC21"/>
      <c r="AD21"/>
      <c r="AE21"/>
      <c r="AF21"/>
      <c r="AG21"/>
      <c r="AH21"/>
      <c r="AI21"/>
      <c r="AJ21"/>
      <c r="AK21"/>
    </row>
    <row r="22" spans="1:37" ht="24" customHeight="1" thickBot="1" x14ac:dyDescent="0.3">
      <c r="A22" s="481"/>
      <c r="B22" s="484"/>
      <c r="C22" s="487"/>
      <c r="D22" s="57" t="s">
        <v>40</v>
      </c>
      <c r="E22" s="71">
        <f>+[2]INVERSIÓN!H30</f>
        <v>0</v>
      </c>
      <c r="F22" s="79">
        <f>+[2]INVERSIÓN!S30</f>
        <v>129497100</v>
      </c>
      <c r="G22" s="79">
        <f>+[2]INVERSIÓN!U30</f>
        <v>129497100</v>
      </c>
      <c r="H22" s="79">
        <f>+[2]INVERSIÓN!P30</f>
        <v>463926449</v>
      </c>
      <c r="I22" s="79">
        <f>+[2]INVERSIÓN!Q30</f>
        <v>463926449</v>
      </c>
      <c r="J22" s="79">
        <f>+[2]INVERSIÓN!AK30</f>
        <v>9697100</v>
      </c>
      <c r="K22" s="79">
        <f>+[2]INVERSIÓN!AL30</f>
        <v>129497100</v>
      </c>
      <c r="L22" s="79">
        <f>+[2]INVERSIÓN!AM30</f>
        <v>0</v>
      </c>
      <c r="M22" s="79">
        <f>+[2]INVERSIÓN!AN30</f>
        <v>0</v>
      </c>
      <c r="N22" s="490"/>
      <c r="O22" s="493"/>
      <c r="P22" s="493"/>
      <c r="Q22" s="493"/>
      <c r="R22" s="493"/>
      <c r="S22" s="474"/>
      <c r="T22" s="474"/>
      <c r="U22" s="474"/>
      <c r="V22" s="477"/>
      <c r="W22" s="477"/>
      <c r="X22" s="477"/>
      <c r="Y22" s="480"/>
      <c r="AA22"/>
      <c r="AB22"/>
      <c r="AC22"/>
      <c r="AD22"/>
      <c r="AE22"/>
      <c r="AF22"/>
      <c r="AG22"/>
      <c r="AH22"/>
      <c r="AI22"/>
      <c r="AJ22"/>
      <c r="AK22"/>
    </row>
    <row r="23" spans="1:37" ht="45.75" customHeight="1" x14ac:dyDescent="0.25">
      <c r="A23" s="456" t="s">
        <v>41</v>
      </c>
      <c r="B23" s="457"/>
      <c r="C23" s="457"/>
      <c r="D23" s="56" t="s">
        <v>106</v>
      </c>
      <c r="E23" s="73">
        <f>+E20+E16+E12+E8</f>
        <v>17322544291</v>
      </c>
      <c r="F23" s="73">
        <f t="shared" ref="F23:M23" si="0">+F20+F16+F12+F8</f>
        <v>3467000000</v>
      </c>
      <c r="G23" s="73">
        <f t="shared" si="0"/>
        <v>3467000000</v>
      </c>
      <c r="H23" s="73">
        <f t="shared" si="0"/>
        <v>2831182000</v>
      </c>
      <c r="I23" s="73">
        <f t="shared" si="0"/>
        <v>2825188267</v>
      </c>
      <c r="J23" s="73">
        <f t="shared" si="0"/>
        <v>1089247432</v>
      </c>
      <c r="K23" s="73">
        <f t="shared" si="0"/>
        <v>1644285979</v>
      </c>
      <c r="L23" s="73">
        <f t="shared" si="0"/>
        <v>0</v>
      </c>
      <c r="M23" s="73">
        <f t="shared" si="0"/>
        <v>0</v>
      </c>
      <c r="N23" s="462"/>
      <c r="O23" s="463"/>
      <c r="P23" s="463"/>
      <c r="Q23" s="463"/>
      <c r="R23" s="463"/>
      <c r="S23" s="463"/>
      <c r="T23" s="463"/>
      <c r="U23" s="463"/>
      <c r="V23" s="463"/>
      <c r="W23" s="463"/>
      <c r="X23" s="463"/>
      <c r="Y23" s="464"/>
      <c r="AA23"/>
      <c r="AB23"/>
      <c r="AC23"/>
      <c r="AD23"/>
      <c r="AE23"/>
      <c r="AF23"/>
      <c r="AG23"/>
      <c r="AH23"/>
      <c r="AI23"/>
      <c r="AJ23"/>
      <c r="AK23"/>
    </row>
    <row r="24" spans="1:37" ht="37.5" customHeight="1" x14ac:dyDescent="0.25">
      <c r="A24" s="458"/>
      <c r="B24" s="459"/>
      <c r="C24" s="459"/>
      <c r="D24" s="55" t="s">
        <v>105</v>
      </c>
      <c r="E24" s="74">
        <f>+E22+E18+E14+E10</f>
        <v>0</v>
      </c>
      <c r="F24" s="74">
        <f t="shared" ref="F24:M24" si="1">+F22+F18+F14+F10</f>
        <v>1022557771</v>
      </c>
      <c r="G24" s="74">
        <f t="shared" si="1"/>
        <v>1022557771</v>
      </c>
      <c r="H24" s="74">
        <f t="shared" si="1"/>
        <v>2416468389</v>
      </c>
      <c r="I24" s="74">
        <f t="shared" si="1"/>
        <v>2416468389</v>
      </c>
      <c r="J24" s="74">
        <f t="shared" si="1"/>
        <v>228590281</v>
      </c>
      <c r="K24" s="74">
        <f t="shared" si="1"/>
        <v>711168107</v>
      </c>
      <c r="L24" s="74">
        <f t="shared" si="1"/>
        <v>0</v>
      </c>
      <c r="M24" s="74">
        <f t="shared" si="1"/>
        <v>0</v>
      </c>
      <c r="N24" s="465"/>
      <c r="O24" s="466"/>
      <c r="P24" s="466"/>
      <c r="Q24" s="466"/>
      <c r="R24" s="466"/>
      <c r="S24" s="466"/>
      <c r="T24" s="466"/>
      <c r="U24" s="466"/>
      <c r="V24" s="466"/>
      <c r="W24" s="466"/>
      <c r="X24" s="466"/>
      <c r="Y24" s="467"/>
      <c r="AA24"/>
      <c r="AB24"/>
      <c r="AC24"/>
      <c r="AD24"/>
      <c r="AE24"/>
      <c r="AF24"/>
      <c r="AG24"/>
      <c r="AH24"/>
      <c r="AI24"/>
      <c r="AJ24"/>
      <c r="AK24"/>
    </row>
    <row r="25" spans="1:37" ht="31.5" customHeight="1" thickBot="1" x14ac:dyDescent="0.3">
      <c r="A25" s="460"/>
      <c r="B25" s="461"/>
      <c r="C25" s="461"/>
      <c r="D25" s="54" t="s">
        <v>104</v>
      </c>
      <c r="E25" s="75">
        <f>+E23+E24</f>
        <v>17322544291</v>
      </c>
      <c r="F25" s="75">
        <f t="shared" ref="F25:M25" si="2">+F23+F24</f>
        <v>4489557771</v>
      </c>
      <c r="G25" s="75">
        <f t="shared" si="2"/>
        <v>4489557771</v>
      </c>
      <c r="H25" s="75">
        <f t="shared" si="2"/>
        <v>5247650389</v>
      </c>
      <c r="I25" s="75">
        <f t="shared" si="2"/>
        <v>5241656656</v>
      </c>
      <c r="J25" s="75">
        <f t="shared" si="2"/>
        <v>1317837713</v>
      </c>
      <c r="K25" s="75">
        <f t="shared" si="2"/>
        <v>2355454086</v>
      </c>
      <c r="L25" s="75">
        <f t="shared" si="2"/>
        <v>0</v>
      </c>
      <c r="M25" s="75">
        <f t="shared" si="2"/>
        <v>0</v>
      </c>
      <c r="N25" s="468"/>
      <c r="O25" s="469"/>
      <c r="P25" s="469"/>
      <c r="Q25" s="469"/>
      <c r="R25" s="469"/>
      <c r="S25" s="469"/>
      <c r="T25" s="469"/>
      <c r="U25" s="469"/>
      <c r="V25" s="469"/>
      <c r="W25" s="469"/>
      <c r="X25" s="469"/>
      <c r="Y25" s="470"/>
      <c r="AA25"/>
      <c r="AB25"/>
      <c r="AC25"/>
      <c r="AD25"/>
      <c r="AE25"/>
      <c r="AF25"/>
      <c r="AG25"/>
      <c r="AH25"/>
      <c r="AI25"/>
      <c r="AJ25"/>
      <c r="AK25"/>
    </row>
    <row r="26" spans="1:37" x14ac:dyDescent="0.25">
      <c r="G26" s="1"/>
      <c r="L26" s="4"/>
    </row>
    <row r="27" spans="1:37" ht="15.75" x14ac:dyDescent="0.25">
      <c r="B27" s="50"/>
      <c r="C27" s="50"/>
      <c r="D27" s="50"/>
      <c r="E27" s="1"/>
      <c r="F27" s="1"/>
      <c r="G27" s="1"/>
      <c r="H27" s="1"/>
      <c r="I27" s="1"/>
      <c r="J27" s="1"/>
      <c r="K27" s="1"/>
      <c r="L27" s="1"/>
      <c r="M27" s="1"/>
      <c r="N27" s="1"/>
      <c r="O27" s="1"/>
      <c r="P27" s="1"/>
      <c r="Q27" s="50"/>
      <c r="R27" s="50"/>
      <c r="S27" s="50"/>
      <c r="T27" s="50"/>
      <c r="U27" s="50"/>
      <c r="V27" s="471" t="s">
        <v>129</v>
      </c>
      <c r="W27" s="471"/>
      <c r="X27" s="471"/>
      <c r="Y27" s="471"/>
    </row>
    <row r="28" spans="1:37" ht="18" x14ac:dyDescent="0.25">
      <c r="B28" s="50"/>
      <c r="C28" s="50"/>
      <c r="D28" s="50"/>
      <c r="E28" s="1"/>
      <c r="F28" s="1"/>
      <c r="G28" s="1"/>
      <c r="H28" s="1"/>
      <c r="I28" s="1"/>
      <c r="J28" s="1"/>
      <c r="K28" s="1"/>
      <c r="L28" s="1"/>
      <c r="M28" s="1"/>
      <c r="N28" s="1"/>
      <c r="O28" s="1"/>
      <c r="P28" s="1"/>
      <c r="Q28" s="53"/>
      <c r="R28" s="53"/>
      <c r="S28" s="53"/>
      <c r="T28" s="50"/>
      <c r="U28" s="50"/>
      <c r="V28" s="52"/>
      <c r="W28" s="52"/>
      <c r="X28" s="52"/>
      <c r="Y28" s="52"/>
    </row>
    <row r="29" spans="1:37" ht="29.25" customHeight="1" x14ac:dyDescent="0.25">
      <c r="B29" s="50"/>
      <c r="C29" s="50"/>
      <c r="D29" s="50"/>
      <c r="E29" s="1"/>
      <c r="F29" s="1"/>
      <c r="G29" s="1"/>
      <c r="H29" s="1"/>
      <c r="I29" s="1"/>
      <c r="J29" s="1"/>
      <c r="K29" s="1"/>
      <c r="L29" s="1"/>
      <c r="M29" s="1"/>
      <c r="N29" s="1"/>
      <c r="O29" s="1"/>
      <c r="P29" s="1"/>
      <c r="Q29" s="51"/>
      <c r="R29" s="51"/>
      <c r="S29" s="51"/>
      <c r="T29" s="50"/>
      <c r="U29" s="50"/>
      <c r="V29" s="50"/>
      <c r="W29" s="50"/>
      <c r="X29" s="50"/>
      <c r="Y29" s="50"/>
    </row>
    <row r="30" spans="1:37" x14ac:dyDescent="0.25">
      <c r="B30" s="50"/>
      <c r="C30" s="50"/>
      <c r="D30" s="50"/>
      <c r="E30" s="1"/>
      <c r="F30" s="1"/>
      <c r="G30" s="1"/>
      <c r="H30" s="1"/>
      <c r="I30" s="1"/>
      <c r="J30" s="1"/>
      <c r="K30" s="1"/>
      <c r="L30" s="1"/>
      <c r="M30" s="1"/>
      <c r="N30" s="1"/>
      <c r="O30" s="1"/>
      <c r="P30" s="1"/>
      <c r="Q30" s="50"/>
      <c r="R30" s="50"/>
      <c r="S30" s="50"/>
      <c r="T30" s="50"/>
      <c r="U30" s="50"/>
      <c r="V30" s="50"/>
      <c r="W30" s="50"/>
      <c r="X30" s="50"/>
      <c r="Y30" s="50"/>
    </row>
    <row r="31" spans="1:37" ht="18" x14ac:dyDescent="0.25">
      <c r="B31" s="50"/>
      <c r="C31" s="50"/>
      <c r="D31" s="50"/>
      <c r="E31" s="1"/>
      <c r="F31" s="1"/>
      <c r="G31" s="1"/>
      <c r="H31" s="1"/>
      <c r="I31" s="1"/>
      <c r="J31" s="1"/>
      <c r="K31" s="1"/>
      <c r="L31" s="1"/>
      <c r="M31" s="1"/>
      <c r="N31" s="1"/>
      <c r="O31" s="1"/>
      <c r="P31" s="1"/>
      <c r="Q31" s="49"/>
      <c r="R31" s="49"/>
      <c r="S31" s="49"/>
      <c r="T31" s="49"/>
      <c r="U31" s="49"/>
      <c r="V31" s="52"/>
      <c r="W31" s="52"/>
      <c r="X31" s="52"/>
      <c r="Y31" s="52"/>
    </row>
    <row r="32" spans="1:37" ht="18" x14ac:dyDescent="0.25">
      <c r="B32" s="50"/>
      <c r="C32" s="50"/>
      <c r="D32" s="50"/>
      <c r="E32" s="1"/>
      <c r="F32" s="1"/>
      <c r="G32" s="1"/>
      <c r="H32" s="1"/>
      <c r="I32" s="1"/>
      <c r="J32" s="1"/>
      <c r="K32" s="1"/>
      <c r="L32" s="1"/>
      <c r="M32" s="1"/>
      <c r="N32" s="1"/>
      <c r="O32" s="1"/>
      <c r="P32" s="1"/>
      <c r="Q32" s="49"/>
      <c r="R32" s="49"/>
      <c r="S32" s="49"/>
      <c r="T32" s="49"/>
      <c r="U32" s="49"/>
      <c r="V32" s="51"/>
      <c r="W32" s="51"/>
      <c r="X32" s="51"/>
      <c r="Y32" s="51"/>
    </row>
    <row r="33" spans="2:25" ht="18" x14ac:dyDescent="0.25">
      <c r="B33" s="50"/>
      <c r="C33" s="50"/>
      <c r="D33" s="50"/>
      <c r="E33" s="1"/>
      <c r="F33" s="1"/>
      <c r="G33" s="1"/>
      <c r="H33" s="1"/>
      <c r="I33" s="1"/>
      <c r="J33" s="1"/>
      <c r="K33" s="1"/>
      <c r="L33" s="1"/>
      <c r="M33" s="1"/>
      <c r="N33" s="1"/>
      <c r="O33" s="1"/>
      <c r="P33" s="1"/>
      <c r="Q33" s="49"/>
      <c r="R33" s="49"/>
      <c r="S33" s="49"/>
      <c r="T33" s="49"/>
      <c r="U33" s="49"/>
      <c r="V33" s="49"/>
      <c r="W33" s="49"/>
      <c r="X33" s="49"/>
      <c r="Y33" s="49"/>
    </row>
    <row r="34" spans="2:25" x14ac:dyDescent="0.25">
      <c r="E34" s="1"/>
      <c r="F34" s="1"/>
      <c r="G34" s="1"/>
      <c r="H34" s="1"/>
      <c r="I34" s="1"/>
      <c r="J34" s="1"/>
      <c r="K34" s="1"/>
      <c r="L34" s="1"/>
      <c r="M34" s="1"/>
      <c r="N34" s="1"/>
      <c r="O34" s="1"/>
      <c r="P34" s="1"/>
    </row>
    <row r="35" spans="2:25" x14ac:dyDescent="0.25">
      <c r="E35" s="1"/>
      <c r="F35" s="1"/>
      <c r="G35" s="1"/>
      <c r="H35" s="1"/>
      <c r="I35" s="1"/>
      <c r="J35" s="1"/>
      <c r="K35" s="1"/>
      <c r="L35" s="1"/>
      <c r="M35" s="1"/>
      <c r="N35" s="1"/>
      <c r="O35" s="1"/>
      <c r="P35" s="1"/>
    </row>
    <row r="36" spans="2:25" x14ac:dyDescent="0.25">
      <c r="G36" s="1"/>
      <c r="H36" s="1"/>
      <c r="I36" s="1"/>
      <c r="J36" s="1"/>
      <c r="K36" s="1"/>
      <c r="L36" s="1"/>
    </row>
    <row r="37" spans="2:25" x14ac:dyDescent="0.25">
      <c r="G37" s="1"/>
      <c r="H37" s="1"/>
      <c r="I37" s="1"/>
      <c r="J37" s="1"/>
      <c r="K37" s="1"/>
      <c r="L37" s="1"/>
    </row>
    <row r="38" spans="2:25" x14ac:dyDescent="0.25">
      <c r="G38" s="1"/>
      <c r="H38" s="1"/>
      <c r="I38" s="1"/>
      <c r="J38" s="1"/>
      <c r="K38" s="1"/>
      <c r="L38" s="1"/>
    </row>
    <row r="39" spans="2:25" x14ac:dyDescent="0.25">
      <c r="G39" s="1"/>
      <c r="H39" s="1"/>
      <c r="I39" s="1"/>
      <c r="J39" s="1"/>
      <c r="K39" s="1"/>
      <c r="L39" s="1"/>
    </row>
    <row r="40" spans="2:25" x14ac:dyDescent="0.25">
      <c r="G40" s="1"/>
      <c r="H40" s="1"/>
      <c r="I40" s="1"/>
      <c r="J40" s="1"/>
      <c r="K40" s="1"/>
      <c r="L40" s="1"/>
    </row>
    <row r="41" spans="2:25" x14ac:dyDescent="0.25">
      <c r="G41" s="1"/>
      <c r="H41" s="1"/>
      <c r="I41" s="1"/>
      <c r="J41" s="1"/>
      <c r="K41" s="1"/>
      <c r="L41" s="1"/>
    </row>
    <row r="42" spans="2:25" x14ac:dyDescent="0.25">
      <c r="G42" s="1"/>
      <c r="H42" s="1"/>
      <c r="I42" s="1"/>
      <c r="J42" s="1"/>
      <c r="K42" s="1"/>
      <c r="L42" s="1"/>
    </row>
    <row r="43" spans="2:25" x14ac:dyDescent="0.25">
      <c r="G43" s="1"/>
      <c r="H43" s="1"/>
      <c r="I43" s="1"/>
      <c r="J43" s="1"/>
      <c r="K43" s="1"/>
      <c r="L43" s="1"/>
    </row>
    <row r="44" spans="2:25" x14ac:dyDescent="0.25">
      <c r="G44" s="1"/>
      <c r="H44" s="1"/>
      <c r="I44" s="1"/>
      <c r="J44" s="1"/>
      <c r="K44" s="1"/>
      <c r="L44" s="1"/>
    </row>
    <row r="45" spans="2:25" x14ac:dyDescent="0.25">
      <c r="G45" s="1"/>
      <c r="H45" s="1"/>
      <c r="I45" s="1"/>
      <c r="J45" s="1"/>
      <c r="K45" s="1"/>
      <c r="L45" s="1"/>
    </row>
    <row r="46" spans="2:25" x14ac:dyDescent="0.25">
      <c r="G46" s="1"/>
      <c r="H46" s="1"/>
      <c r="I46" s="1"/>
      <c r="J46" s="1"/>
      <c r="K46" s="1"/>
      <c r="L46" s="1"/>
    </row>
    <row r="47" spans="2:25" x14ac:dyDescent="0.25">
      <c r="G47" s="1"/>
      <c r="H47" s="1"/>
      <c r="I47" s="1"/>
      <c r="J47" s="1"/>
      <c r="K47" s="1"/>
      <c r="L47" s="1"/>
    </row>
    <row r="48" spans="2:25"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sheetData>
  <mergeCells count="83">
    <mergeCell ref="E3:F3"/>
    <mergeCell ref="G3:Q3"/>
    <mergeCell ref="R3:Y3"/>
    <mergeCell ref="E4:F4"/>
    <mergeCell ref="G4:Q4"/>
    <mergeCell ref="P7:P10"/>
    <mergeCell ref="R4:Y4"/>
    <mergeCell ref="A5:A6"/>
    <mergeCell ref="B5:B6"/>
    <mergeCell ref="C5:C6"/>
    <mergeCell ref="D5:D6"/>
    <mergeCell ref="E5:E6"/>
    <mergeCell ref="F5:I5"/>
    <mergeCell ref="J5:M5"/>
    <mergeCell ref="N5:R5"/>
    <mergeCell ref="S5:Y5"/>
    <mergeCell ref="A1:D4"/>
    <mergeCell ref="E1:Q1"/>
    <mergeCell ref="R1:Y1"/>
    <mergeCell ref="E2:Q2"/>
    <mergeCell ref="R2:Y2"/>
    <mergeCell ref="A7:A10"/>
    <mergeCell ref="B7:B10"/>
    <mergeCell ref="C7:C10"/>
    <mergeCell ref="N7:N10"/>
    <mergeCell ref="O7:O10"/>
    <mergeCell ref="W7:W10"/>
    <mergeCell ref="X7:X10"/>
    <mergeCell ref="Y7:Y10"/>
    <mergeCell ref="A11:A14"/>
    <mergeCell ref="B11:B14"/>
    <mergeCell ref="C11:C14"/>
    <mergeCell ref="N11:N14"/>
    <mergeCell ref="O11:O14"/>
    <mergeCell ref="P11:P14"/>
    <mergeCell ref="Q11:Q14"/>
    <mergeCell ref="Q7:Q10"/>
    <mergeCell ref="R7:R10"/>
    <mergeCell ref="S7:S10"/>
    <mergeCell ref="T7:T10"/>
    <mergeCell ref="U7:U10"/>
    <mergeCell ref="V7:V10"/>
    <mergeCell ref="X11:X14"/>
    <mergeCell ref="Y11:Y14"/>
    <mergeCell ref="A15:A18"/>
    <mergeCell ref="B15:B18"/>
    <mergeCell ref="C15:C18"/>
    <mergeCell ref="N15:N18"/>
    <mergeCell ref="O15:O18"/>
    <mergeCell ref="P15:P18"/>
    <mergeCell ref="Q15:Q18"/>
    <mergeCell ref="R15:R18"/>
    <mergeCell ref="R11:R14"/>
    <mergeCell ref="S11:S14"/>
    <mergeCell ref="T11:T14"/>
    <mergeCell ref="U11:U14"/>
    <mergeCell ref="V11:V14"/>
    <mergeCell ref="W11:W14"/>
    <mergeCell ref="Y15:Y18"/>
    <mergeCell ref="A19:A22"/>
    <mergeCell ref="B19:B22"/>
    <mergeCell ref="C19:C22"/>
    <mergeCell ref="N19:N22"/>
    <mergeCell ref="O19:O22"/>
    <mergeCell ref="P19:P22"/>
    <mergeCell ref="Q19:Q22"/>
    <mergeCell ref="R19:R22"/>
    <mergeCell ref="S19:S22"/>
    <mergeCell ref="S15:S18"/>
    <mergeCell ref="T15:T18"/>
    <mergeCell ref="U15:U18"/>
    <mergeCell ref="V15:V18"/>
    <mergeCell ref="W15:W18"/>
    <mergeCell ref="X15:X18"/>
    <mergeCell ref="A23:C25"/>
    <mergeCell ref="N23:Y25"/>
    <mergeCell ref="V27:Y27"/>
    <mergeCell ref="T19:T22"/>
    <mergeCell ref="U19:U22"/>
    <mergeCell ref="V19:V22"/>
    <mergeCell ref="W19:W22"/>
    <mergeCell ref="X19:X22"/>
    <mergeCell ref="Y19:Y22"/>
  </mergeCells>
  <dataValidations count="2">
    <dataValidation type="list" allowBlank="1" showInputMessage="1" showErrorMessage="1" sqref="O15 O11 N7:N22 V19:X19 V11:X11 O7 V15:X15 V7:X7" xr:uid="{18CEF31F-69DE-4419-8F62-5D3167D88A41}">
      <formula1>#REF!</formula1>
    </dataValidation>
    <dataValidation type="list" allowBlank="1" showInputMessage="1" showErrorMessage="1" sqref="C19:C22" xr:uid="{C6078942-51EA-49C0-AD12-9FB876AF959D}">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MARCELA.REYES</cp:lastModifiedBy>
  <cp:lastPrinted>2018-07-13T21:29:41Z</cp:lastPrinted>
  <dcterms:created xsi:type="dcterms:W3CDTF">2010-03-25T16:40:43Z</dcterms:created>
  <dcterms:modified xsi:type="dcterms:W3CDTF">2019-02-27T20:07:12Z</dcterms:modified>
</cp:coreProperties>
</file>