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C:\Users\francisco.romero\Desktop\"/>
    </mc:Choice>
  </mc:AlternateContent>
  <xr:revisionPtr revIDLastSave="0" documentId="8_{B1080F97-F043-4938-BBB9-48AE917D9396}" xr6:coauthVersionLast="45" xr6:coauthVersionMax="45" xr10:uidLastSave="{00000000-0000-0000-0000-000000000000}"/>
  <bookViews>
    <workbookView xWindow="-120" yWindow="-120" windowWidth="19440" windowHeight="15000" xr2:uid="{00000000-000D-0000-FFFF-FFFF00000000}"/>
  </bookViews>
  <sheets>
    <sheet name="Gestión Jurídica" sheetId="1" r:id="rId1"/>
    <sheet name="Gestión Disciplinaria" sheetId="4" r:id="rId2"/>
    <sheet name="Direccionamiento Estratégico" sheetId="5" r:id="rId3"/>
    <sheet name="Gestión Documental" sheetId="8" r:id="rId4"/>
    <sheet name="Participación Educ Ambiental" sheetId="9" r:id="rId5"/>
    <sheet name="Comunicaciones" sheetId="10" r:id="rId6"/>
    <sheet name="Planeación Ambiental" sheetId="11" r:id="rId7"/>
    <sheet name="Gestión Tecnológica" sheetId="12" r:id="rId8"/>
    <sheet name="Gestión Contractual" sheetId="13" r:id="rId9"/>
    <sheet name="Gestión Administrativa" sheetId="15" r:id="rId10"/>
    <sheet name="Control y Mejora" sheetId="14" r:id="rId11"/>
    <sheet name="Gestión de Talento Humano" sheetId="16" r:id="rId12"/>
    <sheet name="Gestión Financiera" sheetId="17" r:id="rId13"/>
    <sheet name="Sistema Integrado de Gestión" sheetId="18" r:id="rId14"/>
    <sheet name="Metrología Monitoreo y Modelaci" sheetId="19" r:id="rId15"/>
    <sheet name="Evaluación, Control y Seguimien" sheetId="20"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4" i="20" l="1"/>
  <c r="P14" i="20"/>
  <c r="O14" i="20"/>
  <c r="N14" i="20"/>
  <c r="M14" i="20"/>
  <c r="L14" i="20"/>
  <c r="K14" i="20"/>
  <c r="B14" i="20"/>
  <c r="A14" i="20"/>
  <c r="Q13" i="20"/>
  <c r="P13" i="20"/>
  <c r="O13" i="20"/>
  <c r="N13" i="20"/>
  <c r="M13" i="20"/>
  <c r="L13" i="20"/>
  <c r="K13" i="20"/>
  <c r="B13" i="20"/>
  <c r="A13" i="20"/>
  <c r="Q12" i="20"/>
  <c r="P12" i="20"/>
  <c r="O12" i="20"/>
  <c r="N12" i="20"/>
  <c r="M12" i="20"/>
  <c r="L12" i="20"/>
  <c r="K12" i="20"/>
  <c r="B12" i="20"/>
  <c r="A12" i="20"/>
  <c r="C8" i="20"/>
  <c r="A8" i="20"/>
  <c r="A2" i="20"/>
  <c r="A1" i="20"/>
  <c r="R13" i="20" l="1"/>
  <c r="S13" i="20" s="1"/>
  <c r="R12" i="20"/>
  <c r="T12" i="20" s="1"/>
  <c r="R14" i="20"/>
  <c r="S14" i="20" s="1"/>
  <c r="Y13" i="19"/>
  <c r="X13" i="19"/>
  <c r="W13" i="19"/>
  <c r="V13" i="19"/>
  <c r="U13" i="19"/>
  <c r="T13" i="19"/>
  <c r="S13" i="19"/>
  <c r="B13" i="19"/>
  <c r="A13" i="19"/>
  <c r="Y12" i="19"/>
  <c r="X12" i="19"/>
  <c r="W12" i="19"/>
  <c r="V12" i="19"/>
  <c r="U12" i="19"/>
  <c r="T12" i="19"/>
  <c r="S12" i="19"/>
  <c r="B12" i="19"/>
  <c r="A12" i="19"/>
  <c r="D8" i="19"/>
  <c r="A8" i="19"/>
  <c r="A2" i="19"/>
  <c r="S12" i="20" l="1"/>
  <c r="A18" i="18"/>
  <c r="B18" i="18"/>
  <c r="S18" i="18"/>
  <c r="T18" i="18"/>
  <c r="U18" i="18"/>
  <c r="V18" i="18"/>
  <c r="W18" i="18"/>
  <c r="X18" i="18"/>
  <c r="Y18" i="18"/>
  <c r="Y17" i="18"/>
  <c r="X17" i="18"/>
  <c r="W17" i="18"/>
  <c r="V17" i="18"/>
  <c r="U17" i="18"/>
  <c r="T17" i="18"/>
  <c r="S17" i="18"/>
  <c r="Y16" i="18"/>
  <c r="X16" i="18"/>
  <c r="W16" i="18"/>
  <c r="V16" i="18"/>
  <c r="U16" i="18"/>
  <c r="T16" i="18"/>
  <c r="S16" i="18"/>
  <c r="Z15" i="18"/>
  <c r="Y15" i="18"/>
  <c r="X15" i="18"/>
  <c r="W15" i="18"/>
  <c r="V15" i="18"/>
  <c r="U15" i="18"/>
  <c r="T15" i="18"/>
  <c r="S15" i="18"/>
  <c r="B15" i="18"/>
  <c r="A15" i="18"/>
  <c r="Y14" i="18"/>
  <c r="X14" i="18"/>
  <c r="W14" i="18"/>
  <c r="V14" i="18"/>
  <c r="U14" i="18"/>
  <c r="T14" i="18"/>
  <c r="S14" i="18"/>
  <c r="Y13" i="18"/>
  <c r="X13" i="18"/>
  <c r="W13" i="18"/>
  <c r="V13" i="18"/>
  <c r="U13" i="18"/>
  <c r="T13" i="18"/>
  <c r="S13" i="18"/>
  <c r="Z12" i="18"/>
  <c r="Y12" i="18"/>
  <c r="X12" i="18"/>
  <c r="W12" i="18"/>
  <c r="V12" i="18"/>
  <c r="U12" i="18"/>
  <c r="T12" i="18"/>
  <c r="S12" i="18"/>
  <c r="B12" i="18"/>
  <c r="A12" i="18"/>
  <c r="D8" i="18"/>
  <c r="A8" i="18"/>
  <c r="B6" i="18"/>
  <c r="A2" i="18"/>
  <c r="A1" i="18"/>
  <c r="AA14" i="17" l="1"/>
  <c r="Z14" i="17"/>
  <c r="Y14" i="17"/>
  <c r="X14" i="17"/>
  <c r="W14" i="17"/>
  <c r="V14" i="17"/>
  <c r="U14" i="17"/>
  <c r="AA13" i="17"/>
  <c r="Z13" i="17"/>
  <c r="Y13" i="17"/>
  <c r="X13" i="17"/>
  <c r="W13" i="17"/>
  <c r="V13" i="17"/>
  <c r="U13" i="17"/>
  <c r="AA12" i="17"/>
  <c r="Z12" i="17"/>
  <c r="Y12" i="17"/>
  <c r="X12" i="17"/>
  <c r="W12" i="17"/>
  <c r="V12" i="17"/>
  <c r="U12" i="17"/>
  <c r="Z18" i="16" l="1"/>
  <c r="Y18" i="16"/>
  <c r="X18" i="16"/>
  <c r="W18" i="16"/>
  <c r="V18" i="16"/>
  <c r="U18" i="16"/>
  <c r="T18" i="16"/>
  <c r="B18" i="16"/>
  <c r="A18" i="16"/>
  <c r="AA15" i="16"/>
  <c r="Y15" i="16"/>
  <c r="X15" i="16"/>
  <c r="W15" i="16"/>
  <c r="V15" i="16"/>
  <c r="U15" i="16"/>
  <c r="T15" i="16"/>
  <c r="B15" i="16"/>
  <c r="A15" i="16"/>
  <c r="AA12" i="16"/>
  <c r="Z12" i="16"/>
  <c r="Y12" i="16"/>
  <c r="X12" i="16"/>
  <c r="W12" i="16"/>
  <c r="V12" i="16"/>
  <c r="U12" i="16"/>
  <c r="T12" i="16"/>
  <c r="B12" i="16"/>
  <c r="A12" i="16"/>
  <c r="F8" i="16"/>
  <c r="A8" i="16"/>
  <c r="A2" i="16"/>
  <c r="A1" i="16"/>
  <c r="AA12" i="15" l="1"/>
  <c r="Z12" i="15"/>
  <c r="Y12" i="15"/>
  <c r="X12" i="15"/>
  <c r="W12" i="15"/>
  <c r="V12" i="15"/>
  <c r="U12" i="15"/>
  <c r="B12" i="15"/>
  <c r="A12" i="15"/>
  <c r="D8" i="15"/>
  <c r="A8" i="15"/>
  <c r="B6" i="15"/>
  <c r="A2" i="15"/>
  <c r="A1" i="15"/>
  <c r="AB15" i="14"/>
  <c r="AA15" i="14"/>
  <c r="Z15" i="14"/>
  <c r="Y15" i="14"/>
  <c r="X15" i="14"/>
  <c r="W15" i="14"/>
  <c r="V15" i="14"/>
  <c r="U15" i="14"/>
  <c r="B15" i="14"/>
  <c r="A15" i="14"/>
  <c r="AB12" i="14"/>
  <c r="AA12" i="14"/>
  <c r="Z12" i="14"/>
  <c r="Y12" i="14"/>
  <c r="X12" i="14"/>
  <c r="W12" i="14"/>
  <c r="V12" i="14"/>
  <c r="U12" i="14"/>
  <c r="A12" i="14"/>
  <c r="D8" i="14"/>
  <c r="A8" i="14"/>
  <c r="A2" i="14"/>
  <c r="A1" i="14"/>
  <c r="B12" i="14" l="1"/>
  <c r="AE14" i="13" l="1"/>
  <c r="AA14" i="13"/>
  <c r="Z14" i="13"/>
  <c r="Y14" i="13"/>
  <c r="X14" i="13"/>
  <c r="W14" i="13"/>
  <c r="V14" i="13"/>
  <c r="U14" i="13"/>
  <c r="A14" i="13"/>
  <c r="AA12" i="13"/>
  <c r="Z12" i="13"/>
  <c r="Y12" i="13"/>
  <c r="X12" i="13"/>
  <c r="W12" i="13"/>
  <c r="V12" i="13"/>
  <c r="U12" i="13"/>
  <c r="B12" i="13"/>
  <c r="A12" i="13"/>
  <c r="D8" i="13"/>
  <c r="A8" i="13"/>
  <c r="A2" i="13"/>
  <c r="A1" i="13"/>
  <c r="B14" i="13" l="1"/>
  <c r="Z37" i="12" l="1"/>
  <c r="AA37" i="12" s="1"/>
  <c r="Y37" i="12"/>
  <c r="X37" i="12"/>
  <c r="W37" i="12"/>
  <c r="V37" i="12"/>
  <c r="U37" i="12"/>
  <c r="T37" i="12"/>
  <c r="Z36" i="12"/>
  <c r="Y36" i="12"/>
  <c r="X36" i="12"/>
  <c r="W36" i="12"/>
  <c r="V36" i="12"/>
  <c r="U36" i="12"/>
  <c r="T36" i="12"/>
  <c r="Z35" i="12"/>
  <c r="Y35" i="12"/>
  <c r="X35" i="12"/>
  <c r="W35" i="12"/>
  <c r="V35" i="12"/>
  <c r="U35" i="12"/>
  <c r="T35" i="12"/>
  <c r="Z34" i="12"/>
  <c r="Y34" i="12"/>
  <c r="X34" i="12"/>
  <c r="W34" i="12"/>
  <c r="V34" i="12"/>
  <c r="U34" i="12"/>
  <c r="T34" i="12"/>
  <c r="Z33" i="12"/>
  <c r="Y33" i="12"/>
  <c r="X33" i="12"/>
  <c r="W33" i="12"/>
  <c r="V33" i="12"/>
  <c r="U33" i="12"/>
  <c r="T33" i="12"/>
  <c r="A33" i="12"/>
  <c r="Z32" i="12"/>
  <c r="Y32" i="12"/>
  <c r="X32" i="12"/>
  <c r="W32" i="12"/>
  <c r="V32" i="12"/>
  <c r="U32" i="12"/>
  <c r="T32" i="12"/>
  <c r="Z31" i="12"/>
  <c r="Y31" i="12"/>
  <c r="X31" i="12"/>
  <c r="W31" i="12"/>
  <c r="V31" i="12"/>
  <c r="U31" i="12"/>
  <c r="T31" i="12"/>
  <c r="Z30" i="12"/>
  <c r="Y30" i="12"/>
  <c r="X30" i="12"/>
  <c r="W30" i="12"/>
  <c r="V30" i="12"/>
  <c r="U30" i="12"/>
  <c r="T30" i="12"/>
  <c r="Z29" i="12"/>
  <c r="Y29" i="12"/>
  <c r="X29" i="12"/>
  <c r="W29" i="12"/>
  <c r="V29" i="12"/>
  <c r="U29" i="12"/>
  <c r="T29" i="12"/>
  <c r="B29" i="12"/>
  <c r="A29" i="12"/>
  <c r="Z28" i="12"/>
  <c r="Y28" i="12"/>
  <c r="X28" i="12"/>
  <c r="W28" i="12"/>
  <c r="V28" i="12"/>
  <c r="U28" i="12"/>
  <c r="T28" i="12"/>
  <c r="B28" i="12"/>
  <c r="A28" i="12"/>
  <c r="Z27" i="12"/>
  <c r="Y27" i="12"/>
  <c r="X27" i="12"/>
  <c r="W27" i="12"/>
  <c r="V27" i="12"/>
  <c r="U27" i="12"/>
  <c r="T27" i="12"/>
  <c r="Z26" i="12"/>
  <c r="Y26" i="12"/>
  <c r="X26" i="12"/>
  <c r="W26" i="12"/>
  <c r="V26" i="12"/>
  <c r="U26" i="12"/>
  <c r="T26" i="12"/>
  <c r="B26" i="12"/>
  <c r="A26" i="12"/>
  <c r="Z25" i="12"/>
  <c r="Y25" i="12"/>
  <c r="X25" i="12"/>
  <c r="W25" i="12"/>
  <c r="V25" i="12"/>
  <c r="U25" i="12"/>
  <c r="T25" i="12"/>
  <c r="Z24" i="12"/>
  <c r="Y24" i="12"/>
  <c r="X24" i="12"/>
  <c r="W24" i="12"/>
  <c r="V24" i="12"/>
  <c r="U24" i="12"/>
  <c r="T24" i="12"/>
  <c r="Z23" i="12"/>
  <c r="Y23" i="12"/>
  <c r="X23" i="12"/>
  <c r="W23" i="12"/>
  <c r="V23" i="12"/>
  <c r="U23" i="12"/>
  <c r="T23" i="12"/>
  <c r="Z22" i="12"/>
  <c r="Y22" i="12"/>
  <c r="X22" i="12"/>
  <c r="W22" i="12"/>
  <c r="V22" i="12"/>
  <c r="U22" i="12"/>
  <c r="T22" i="12"/>
  <c r="Z21" i="12"/>
  <c r="Y21" i="12"/>
  <c r="X21" i="12"/>
  <c r="W21" i="12"/>
  <c r="V21" i="12"/>
  <c r="U21" i="12"/>
  <c r="T21" i="12"/>
  <c r="Z20" i="12"/>
  <c r="AA20" i="12" s="1"/>
  <c r="Y20" i="12"/>
  <c r="X20" i="12"/>
  <c r="W20" i="12"/>
  <c r="V20" i="12"/>
  <c r="U20" i="12"/>
  <c r="T20" i="12"/>
  <c r="B20" i="12"/>
  <c r="A20" i="12"/>
  <c r="Z19" i="12"/>
  <c r="Y19" i="12"/>
  <c r="X19" i="12"/>
  <c r="W19" i="12"/>
  <c r="V19" i="12"/>
  <c r="U19" i="12"/>
  <c r="T19" i="12"/>
  <c r="Z18" i="12"/>
  <c r="Y18" i="12"/>
  <c r="X18" i="12"/>
  <c r="W18" i="12"/>
  <c r="V18" i="12"/>
  <c r="U18" i="12"/>
  <c r="T18" i="12"/>
  <c r="Z17" i="12"/>
  <c r="Y17" i="12"/>
  <c r="X17" i="12"/>
  <c r="W17" i="12"/>
  <c r="V17" i="12"/>
  <c r="U17" i="12"/>
  <c r="T17" i="12"/>
  <c r="Z16" i="12"/>
  <c r="Y16" i="12"/>
  <c r="X16" i="12"/>
  <c r="W16" i="12"/>
  <c r="V16" i="12"/>
  <c r="U16" i="12"/>
  <c r="T16" i="12"/>
  <c r="AA16" i="12" s="1"/>
  <c r="Z15" i="12"/>
  <c r="Y15" i="12"/>
  <c r="X15" i="12"/>
  <c r="W15" i="12"/>
  <c r="V15" i="12"/>
  <c r="U15" i="12"/>
  <c r="T15" i="12"/>
  <c r="Z14" i="12"/>
  <c r="Y14" i="12"/>
  <c r="X14" i="12"/>
  <c r="W14" i="12"/>
  <c r="V14" i="12"/>
  <c r="U14" i="12"/>
  <c r="T14" i="12"/>
  <c r="Z13" i="12"/>
  <c r="Y13" i="12"/>
  <c r="X13" i="12"/>
  <c r="W13" i="12"/>
  <c r="V13" i="12"/>
  <c r="U13" i="12"/>
  <c r="T13" i="12"/>
  <c r="Z12" i="12"/>
  <c r="Y12" i="12"/>
  <c r="X12" i="12"/>
  <c r="W12" i="12"/>
  <c r="V12" i="12"/>
  <c r="U12" i="12"/>
  <c r="T12" i="12"/>
  <c r="B12" i="12"/>
  <c r="A12" i="12"/>
  <c r="F8" i="12"/>
  <c r="A2" i="12"/>
  <c r="A1" i="12"/>
  <c r="AA32" i="12" l="1"/>
  <c r="AA17" i="12"/>
  <c r="AA21" i="12"/>
  <c r="AA28" i="12"/>
  <c r="AA18" i="12"/>
  <c r="AA22" i="12"/>
  <c r="AA26" i="12"/>
  <c r="AA13" i="12"/>
  <c r="AA19" i="12"/>
  <c r="AA23" i="12"/>
  <c r="AA27" i="12"/>
  <c r="AA29" i="12"/>
  <c r="AA33" i="12"/>
  <c r="AA34" i="12"/>
  <c r="AA12" i="12"/>
  <c r="AA14" i="12"/>
  <c r="AA24" i="12"/>
  <c r="AA30" i="12"/>
  <c r="AA35" i="12"/>
  <c r="AA15" i="12"/>
  <c r="AA25" i="12"/>
  <c r="AA31" i="12"/>
  <c r="AA36" i="12"/>
  <c r="B33" i="12"/>
  <c r="AA20" i="11" l="1"/>
  <c r="Z20" i="11"/>
  <c r="Y20" i="11"/>
  <c r="X20" i="11"/>
  <c r="W20" i="11"/>
  <c r="V20" i="11"/>
  <c r="U20" i="11"/>
  <c r="AA19" i="11"/>
  <c r="Z19" i="11"/>
  <c r="Y19" i="11"/>
  <c r="X19" i="11"/>
  <c r="W19" i="11"/>
  <c r="V19" i="11"/>
  <c r="U19" i="11"/>
  <c r="AA18" i="11"/>
  <c r="Z18" i="11"/>
  <c r="Y18" i="11"/>
  <c r="X18" i="11"/>
  <c r="W18" i="11"/>
  <c r="V18" i="11"/>
  <c r="U18" i="11"/>
  <c r="E18" i="11"/>
  <c r="A18" i="11"/>
  <c r="AA17" i="11"/>
  <c r="Z17" i="11"/>
  <c r="Y17" i="11"/>
  <c r="X17" i="11"/>
  <c r="W17" i="11"/>
  <c r="V17" i="11"/>
  <c r="U17" i="11"/>
  <c r="AA16" i="11"/>
  <c r="Z16" i="11"/>
  <c r="Y16" i="11"/>
  <c r="X16" i="11"/>
  <c r="W16" i="11"/>
  <c r="V16" i="11"/>
  <c r="U16" i="11"/>
  <c r="AA15" i="11"/>
  <c r="Z15" i="11"/>
  <c r="Y15" i="11"/>
  <c r="X15" i="11"/>
  <c r="W15" i="11"/>
  <c r="V15" i="11"/>
  <c r="U15" i="11"/>
  <c r="AA14" i="11"/>
  <c r="Z14" i="11"/>
  <c r="Y14" i="11"/>
  <c r="X14" i="11"/>
  <c r="W14" i="11"/>
  <c r="V14" i="11"/>
  <c r="U14" i="11"/>
  <c r="E14" i="11"/>
  <c r="B14" i="11"/>
  <c r="A14" i="11"/>
  <c r="AA13" i="11"/>
  <c r="Z13" i="11"/>
  <c r="Y13" i="11"/>
  <c r="X13" i="11"/>
  <c r="W13" i="11"/>
  <c r="V13" i="11"/>
  <c r="U13" i="11"/>
  <c r="AA12" i="11"/>
  <c r="Z12" i="11"/>
  <c r="Y12" i="11"/>
  <c r="X12" i="11"/>
  <c r="W12" i="11"/>
  <c r="V12" i="11"/>
  <c r="U12" i="11"/>
  <c r="E12" i="11"/>
  <c r="B12" i="11"/>
  <c r="A12" i="11"/>
  <c r="A8" i="11"/>
  <c r="A2" i="11"/>
  <c r="A1" i="11"/>
  <c r="B18" i="11" l="1"/>
  <c r="AA35" i="10" l="1"/>
  <c r="Z35" i="10"/>
  <c r="Y35" i="10"/>
  <c r="X35" i="10"/>
  <c r="W35" i="10"/>
  <c r="V35" i="10"/>
  <c r="U35" i="10"/>
  <c r="AA34" i="10"/>
  <c r="Z34" i="10"/>
  <c r="Y34" i="10"/>
  <c r="X34" i="10"/>
  <c r="W34" i="10"/>
  <c r="V34" i="10"/>
  <c r="U34" i="10"/>
  <c r="AA33" i="10"/>
  <c r="Z33" i="10"/>
  <c r="Y33" i="10"/>
  <c r="X33" i="10"/>
  <c r="W33" i="10"/>
  <c r="V33" i="10"/>
  <c r="U33" i="10"/>
  <c r="B33" i="10"/>
  <c r="A33" i="10"/>
  <c r="AA32" i="10"/>
  <c r="Z32" i="10"/>
  <c r="Y32" i="10"/>
  <c r="X32" i="10"/>
  <c r="W32" i="10"/>
  <c r="V32" i="10"/>
  <c r="U32" i="10"/>
  <c r="AA31" i="10"/>
  <c r="Z31" i="10"/>
  <c r="Y31" i="10"/>
  <c r="X31" i="10"/>
  <c r="W31" i="10"/>
  <c r="V31" i="10"/>
  <c r="U31" i="10"/>
  <c r="AA30" i="10"/>
  <c r="Z30" i="10"/>
  <c r="Y30" i="10"/>
  <c r="X30" i="10"/>
  <c r="W30" i="10"/>
  <c r="V30" i="10"/>
  <c r="U30" i="10"/>
  <c r="B30" i="10"/>
  <c r="A30" i="10"/>
  <c r="AA29" i="10"/>
  <c r="Z29" i="10"/>
  <c r="Y29" i="10"/>
  <c r="X29" i="10"/>
  <c r="W29" i="10"/>
  <c r="V29" i="10"/>
  <c r="U29" i="10"/>
  <c r="AA28" i="10"/>
  <c r="Z28" i="10"/>
  <c r="Y28" i="10"/>
  <c r="X28" i="10"/>
  <c r="W28" i="10"/>
  <c r="V28" i="10"/>
  <c r="U28" i="10"/>
  <c r="AA27" i="10"/>
  <c r="Z27" i="10"/>
  <c r="Y27" i="10"/>
  <c r="X27" i="10"/>
  <c r="W27" i="10"/>
  <c r="V27" i="10"/>
  <c r="U27" i="10"/>
  <c r="B27" i="10"/>
  <c r="A27" i="10"/>
  <c r="AA26" i="10"/>
  <c r="Z26" i="10"/>
  <c r="Y26" i="10"/>
  <c r="X26" i="10"/>
  <c r="W26" i="10"/>
  <c r="V26" i="10"/>
  <c r="U26" i="10"/>
  <c r="AA25" i="10"/>
  <c r="Z25" i="10"/>
  <c r="Y25" i="10"/>
  <c r="X25" i="10"/>
  <c r="W25" i="10"/>
  <c r="V25" i="10"/>
  <c r="U25" i="10"/>
  <c r="AA24" i="10"/>
  <c r="Z24" i="10"/>
  <c r="Y24" i="10"/>
  <c r="X24" i="10"/>
  <c r="W24" i="10"/>
  <c r="V24" i="10"/>
  <c r="U24" i="10"/>
  <c r="B24" i="10"/>
  <c r="A24" i="10"/>
  <c r="AA23" i="10"/>
  <c r="Z23" i="10"/>
  <c r="Y23" i="10"/>
  <c r="X23" i="10"/>
  <c r="W23" i="10"/>
  <c r="V23" i="10"/>
  <c r="U23" i="10"/>
  <c r="AA22" i="10"/>
  <c r="Z22" i="10"/>
  <c r="Y22" i="10"/>
  <c r="X22" i="10"/>
  <c r="W22" i="10"/>
  <c r="V22" i="10"/>
  <c r="U22" i="10"/>
  <c r="AA21" i="10"/>
  <c r="Z21" i="10"/>
  <c r="Y21" i="10"/>
  <c r="X21" i="10"/>
  <c r="W21" i="10"/>
  <c r="V21" i="10"/>
  <c r="U21" i="10"/>
  <c r="B21" i="10"/>
  <c r="A21" i="10"/>
  <c r="AA20" i="10"/>
  <c r="Z20" i="10"/>
  <c r="Y20" i="10"/>
  <c r="X20" i="10"/>
  <c r="W20" i="10"/>
  <c r="V20" i="10"/>
  <c r="U20" i="10"/>
  <c r="AA19" i="10"/>
  <c r="Z19" i="10"/>
  <c r="Y19" i="10"/>
  <c r="X19" i="10"/>
  <c r="W19" i="10"/>
  <c r="V19" i="10"/>
  <c r="U19" i="10"/>
  <c r="AA18" i="10"/>
  <c r="Z18" i="10"/>
  <c r="Y18" i="10"/>
  <c r="X18" i="10"/>
  <c r="W18" i="10"/>
  <c r="V18" i="10"/>
  <c r="U18" i="10"/>
  <c r="B18" i="10"/>
  <c r="A18" i="10"/>
  <c r="AA17" i="10"/>
  <c r="Z17" i="10"/>
  <c r="Y17" i="10"/>
  <c r="X17" i="10"/>
  <c r="W17" i="10"/>
  <c r="V17" i="10"/>
  <c r="U17" i="10"/>
  <c r="AA16" i="10"/>
  <c r="Z16" i="10"/>
  <c r="Y16" i="10"/>
  <c r="X16" i="10"/>
  <c r="W16" i="10"/>
  <c r="V16" i="10"/>
  <c r="U16" i="10"/>
  <c r="AA15" i="10"/>
  <c r="Z15" i="10"/>
  <c r="Y15" i="10"/>
  <c r="X15" i="10"/>
  <c r="W15" i="10"/>
  <c r="V15" i="10"/>
  <c r="U15" i="10"/>
  <c r="B15" i="10"/>
  <c r="A15" i="10"/>
  <c r="AA14" i="10"/>
  <c r="Z14" i="10"/>
  <c r="Y14" i="10"/>
  <c r="X14" i="10"/>
  <c r="W14" i="10"/>
  <c r="V14" i="10"/>
  <c r="U14" i="10"/>
  <c r="AA13" i="10"/>
  <c r="Z13" i="10"/>
  <c r="Y13" i="10"/>
  <c r="X13" i="10"/>
  <c r="W13" i="10"/>
  <c r="V13" i="10"/>
  <c r="U13" i="10"/>
  <c r="AB12" i="10"/>
  <c r="AA12" i="10"/>
  <c r="Z12" i="10"/>
  <c r="Y12" i="10"/>
  <c r="X12" i="10"/>
  <c r="W12" i="10"/>
  <c r="V12" i="10"/>
  <c r="U12" i="10"/>
  <c r="B12" i="10"/>
  <c r="A12" i="10"/>
  <c r="D8" i="10"/>
  <c r="A8" i="10"/>
  <c r="A2" i="10"/>
  <c r="A1" i="10"/>
  <c r="AA46" i="9" l="1"/>
  <c r="Z46" i="9"/>
  <c r="Y46" i="9"/>
  <c r="X46" i="9"/>
  <c r="W46" i="9"/>
  <c r="V46" i="9"/>
  <c r="U46" i="9"/>
  <c r="AA14" i="9"/>
  <c r="Z14" i="9"/>
  <c r="Y14" i="9"/>
  <c r="X14" i="9"/>
  <c r="W14" i="9"/>
  <c r="V14" i="9"/>
  <c r="U14" i="9"/>
  <c r="B14" i="9"/>
  <c r="A14" i="9"/>
  <c r="AA13" i="9"/>
  <c r="Z13" i="9"/>
  <c r="Y13" i="9"/>
  <c r="X13" i="9"/>
  <c r="W13" i="9"/>
  <c r="V13" i="9"/>
  <c r="U13" i="9"/>
  <c r="B13" i="9"/>
  <c r="A13" i="9"/>
  <c r="D8" i="9"/>
  <c r="A8" i="9"/>
  <c r="A2" i="9"/>
  <c r="A1" i="9"/>
  <c r="AA17" i="8" l="1"/>
  <c r="Z17" i="8"/>
  <c r="Y17" i="8"/>
  <c r="X17" i="8"/>
  <c r="W17" i="8"/>
  <c r="V17" i="8"/>
  <c r="U17" i="8"/>
  <c r="AB16" i="8"/>
  <c r="AA16" i="8"/>
  <c r="Z16" i="8"/>
  <c r="Y16" i="8"/>
  <c r="X16" i="8"/>
  <c r="W16" i="8"/>
  <c r="V16" i="8"/>
  <c r="U16" i="8"/>
  <c r="B16" i="8"/>
  <c r="A16" i="8"/>
  <c r="AA15" i="8"/>
  <c r="Z15" i="8"/>
  <c r="Y15" i="8"/>
  <c r="X15" i="8"/>
  <c r="W15" i="8"/>
  <c r="V15" i="8"/>
  <c r="U15" i="8"/>
  <c r="AA14" i="8"/>
  <c r="Z14" i="8"/>
  <c r="Y14" i="8"/>
  <c r="X14" i="8"/>
  <c r="W14" i="8"/>
  <c r="V14" i="8"/>
  <c r="U14" i="8"/>
  <c r="AA13" i="8"/>
  <c r="Z13" i="8"/>
  <c r="Y13" i="8"/>
  <c r="X13" i="8"/>
  <c r="W13" i="8"/>
  <c r="V13" i="8"/>
  <c r="U13" i="8"/>
  <c r="AB12" i="8"/>
  <c r="AA12" i="8"/>
  <c r="Z12" i="8"/>
  <c r="Y12" i="8"/>
  <c r="X12" i="8"/>
  <c r="W12" i="8"/>
  <c r="V12" i="8"/>
  <c r="U12" i="8"/>
  <c r="B12" i="8"/>
  <c r="A12" i="8"/>
  <c r="D8" i="8"/>
  <c r="A8" i="8"/>
  <c r="A2" i="8"/>
  <c r="A1" i="8"/>
  <c r="AA15" i="5" l="1"/>
  <c r="Z15" i="5"/>
  <c r="Y15" i="5"/>
  <c r="X15" i="5"/>
  <c r="W15" i="5"/>
  <c r="V15" i="5"/>
  <c r="U15" i="5"/>
  <c r="E15" i="5"/>
  <c r="B15" i="5"/>
  <c r="A15" i="5"/>
  <c r="AA14" i="5"/>
  <c r="Z14" i="5"/>
  <c r="Y14" i="5"/>
  <c r="X14" i="5"/>
  <c r="W14" i="5"/>
  <c r="V14" i="5"/>
  <c r="U14" i="5"/>
  <c r="E14" i="5"/>
  <c r="AA13" i="5"/>
  <c r="Z13" i="5"/>
  <c r="Y13" i="5"/>
  <c r="X13" i="5"/>
  <c r="W13" i="5"/>
  <c r="V13" i="5"/>
  <c r="U13" i="5"/>
  <c r="E13" i="5"/>
  <c r="AA12" i="5"/>
  <c r="Z12" i="5"/>
  <c r="Y12" i="5"/>
  <c r="X12" i="5"/>
  <c r="W12" i="5"/>
  <c r="V12" i="5"/>
  <c r="U12" i="5"/>
  <c r="E12" i="5"/>
  <c r="A12" i="5"/>
  <c r="D8" i="5"/>
  <c r="A8" i="5"/>
  <c r="A2" i="5"/>
  <c r="A1" i="5"/>
  <c r="A2" i="1" l="1"/>
  <c r="A1" i="1"/>
  <c r="AA13" i="4"/>
  <c r="Z13" i="4"/>
  <c r="X13" i="4"/>
  <c r="W13" i="4"/>
  <c r="V13" i="4"/>
  <c r="U13" i="4"/>
  <c r="B13" i="4"/>
  <c r="A13" i="4"/>
  <c r="AA12" i="4"/>
  <c r="Z12" i="4"/>
  <c r="Y12" i="4"/>
  <c r="X12" i="4"/>
  <c r="W12" i="4"/>
  <c r="V12" i="4"/>
  <c r="U12" i="4"/>
  <c r="B12" i="4"/>
  <c r="A12" i="4"/>
  <c r="D8" i="4"/>
  <c r="A2" i="4"/>
  <c r="A1" i="4"/>
  <c r="AA17" i="1" l="1"/>
  <c r="Z17" i="1"/>
  <c r="Y17" i="1"/>
  <c r="X17" i="1"/>
  <c r="W17" i="1"/>
  <c r="V17" i="1"/>
  <c r="U17" i="1"/>
  <c r="AA16" i="1"/>
  <c r="Z16" i="1"/>
  <c r="Y16" i="1"/>
  <c r="X16" i="1"/>
  <c r="W16" i="1"/>
  <c r="V16" i="1"/>
  <c r="U16" i="1"/>
  <c r="AA15" i="1"/>
  <c r="Z15" i="1"/>
  <c r="Y15" i="1"/>
  <c r="X15" i="1"/>
  <c r="W15" i="1"/>
  <c r="V15" i="1"/>
  <c r="U15" i="1"/>
  <c r="AA14" i="1"/>
  <c r="Z14" i="1"/>
  <c r="Y14" i="1"/>
  <c r="X14" i="1"/>
  <c r="W14" i="1"/>
  <c r="V14" i="1"/>
  <c r="U14" i="1"/>
  <c r="AA13" i="1"/>
  <c r="Z13" i="1"/>
  <c r="Y13" i="1"/>
  <c r="X13" i="1"/>
  <c r="W13" i="1"/>
  <c r="V13" i="1"/>
  <c r="U13" i="1"/>
  <c r="AA12" i="1"/>
  <c r="Z12" i="1"/>
  <c r="Y12" i="1"/>
  <c r="X12" i="1"/>
  <c r="W12" i="1"/>
  <c r="V12" i="1"/>
  <c r="U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H11" authorId="0" shapeId="0" xr:uid="{00000000-0006-0000-0300-000001000000}">
      <text>
        <r>
          <rPr>
            <b/>
            <sz val="12"/>
            <color indexed="81"/>
            <rFont val="Tahoma"/>
            <family val="2"/>
          </rPr>
          <t>FRANCISCO.ROMERO:</t>
        </r>
        <r>
          <rPr>
            <sz val="12"/>
            <color indexed="81"/>
            <rFont val="Tahoma"/>
            <family val="2"/>
          </rPr>
          <t xml:space="preserve">
Se deben indicar una de las siguientes:
Verificar, 
conciliar, 
validar, 
cotejar,
comparar</t>
        </r>
      </text>
    </comment>
    <comment ref="J11" authorId="0" shapeId="0" xr:uid="{00000000-0006-0000-0300-000002000000}">
      <text>
        <r>
          <rPr>
            <b/>
            <sz val="11"/>
            <color indexed="81"/>
            <rFont val="Tahoma"/>
            <family val="2"/>
          </rPr>
          <t>FRANCISCO.ROMERO:</t>
        </r>
        <r>
          <rPr>
            <sz val="11"/>
            <color indexed="81"/>
            <rFont val="Tahoma"/>
            <family val="2"/>
          </rPr>
          <t xml:space="preserve">
Se pueden considerar las siguientes: Controles automáticos, son los sistema de información como el forest, sipse...</t>
        </r>
      </text>
    </comment>
    <comment ref="L11" authorId="0" shapeId="0" xr:uid="{00000000-0006-0000-0300-000003000000}">
      <text>
        <r>
          <rPr>
            <b/>
            <sz val="11"/>
            <color indexed="81"/>
            <rFont val="Tahoma"/>
            <family val="2"/>
          </rPr>
          <t>FRANCISCO.ROMERO:</t>
        </r>
        <r>
          <rPr>
            <sz val="11"/>
            <color indexed="81"/>
            <rFont val="Tahoma"/>
            <family val="2"/>
          </rPr>
          <t xml:space="preserve">
Se pueden considerar las siguientes:
-Generación de compromisos en las actas de autocontrol, 
-Evaluación de  causas 
Como tratamiento 
- Ajustes o corrección de planes
</t>
        </r>
      </text>
    </comment>
    <comment ref="N11" authorId="0" shapeId="0" xr:uid="{00000000-0006-0000-0300-000004000000}">
      <text>
        <r>
          <rPr>
            <b/>
            <sz val="11"/>
            <color indexed="81"/>
            <rFont val="Tahoma"/>
            <family val="2"/>
          </rPr>
          <t>FRANCISCO.ROMERO:</t>
        </r>
        <r>
          <rPr>
            <sz val="11"/>
            <color indexed="81"/>
            <rFont val="Tahoma"/>
            <family val="2"/>
          </rPr>
          <t xml:space="preserve">
Evidencias en general registros o soportes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SHIRLEY.SANCHEZ</author>
  </authors>
  <commentList>
    <comment ref="D13" authorId="0" shapeId="0" xr:uid="{00000000-0006-0000-0500-000001000000}">
      <text>
        <r>
          <rPr>
            <b/>
            <sz val="9"/>
            <color indexed="81"/>
            <rFont val="Tahoma"/>
            <family val="2"/>
          </rPr>
          <t>SHIRLEY.SANCHEZ:</t>
        </r>
        <r>
          <rPr>
            <sz val="9"/>
            <color indexed="81"/>
            <rFont val="Tahoma"/>
            <family val="2"/>
          </rPr>
          <t xml:space="preserve">
Miguel, el propósito del control es el de la aprobación para la publicación. No se publica nada sin revisión y aprobación del área que solicita la creación de piezas. No sé si es claro.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FRANCISCO.ROMERO</author>
    <author>DEISY.SOLER</author>
  </authors>
  <commentList>
    <comment ref="L11" authorId="0" shapeId="0" xr:uid="{00000000-0006-0000-0800-000001000000}">
      <text>
        <r>
          <rPr>
            <b/>
            <sz val="11"/>
            <color indexed="81"/>
            <rFont val="Tahoma"/>
            <family val="2"/>
          </rPr>
          <t>FRANCISCO.ROMERO:</t>
        </r>
        <r>
          <rPr>
            <sz val="11"/>
            <color indexed="81"/>
            <rFont val="Tahoma"/>
            <family val="2"/>
          </rPr>
          <t xml:space="preserve">
Se pueden considerar las siguientes:
-Generación de compromisos en las actas de autocontrol, 
-Evaluación de  causas 
Como tratamiento 
- Ajustes o corrección de planes
</t>
        </r>
      </text>
    </comment>
    <comment ref="N11" authorId="0" shapeId="0" xr:uid="{00000000-0006-0000-0800-000002000000}">
      <text>
        <r>
          <rPr>
            <b/>
            <sz val="11"/>
            <color indexed="81"/>
            <rFont val="Tahoma"/>
            <family val="2"/>
          </rPr>
          <t>FRANCISCO.ROMERO:</t>
        </r>
        <r>
          <rPr>
            <sz val="11"/>
            <color indexed="81"/>
            <rFont val="Tahoma"/>
            <family val="2"/>
          </rPr>
          <t xml:space="preserve">
Evidencias en general registros o soportes </t>
        </r>
      </text>
    </comment>
    <comment ref="P12" authorId="1" shapeId="0" xr:uid="{00000000-0006-0000-0800-000003000000}">
      <text>
        <r>
          <rPr>
            <b/>
            <sz val="9"/>
            <color indexed="81"/>
            <rFont val="Tahoma"/>
            <family val="2"/>
          </rPr>
          <t>DEISY.SOLER:</t>
        </r>
        <r>
          <rPr>
            <sz val="9"/>
            <color indexed="81"/>
            <rFont val="Tahoma"/>
            <family val="2"/>
          </rPr>
          <t xml:space="preserve">
solicitud vs actas de cimite</t>
        </r>
      </text>
    </comment>
    <comment ref="P14" authorId="1" shapeId="0" xr:uid="{00000000-0006-0000-0800-000004000000}">
      <text>
        <r>
          <rPr>
            <b/>
            <sz val="9"/>
            <color indexed="81"/>
            <rFont val="Tahoma"/>
            <family val="2"/>
          </rPr>
          <t>DEISY.SOLER:</t>
        </r>
        <r>
          <rPr>
            <sz val="9"/>
            <color indexed="81"/>
            <rFont val="Tahoma"/>
            <family val="2"/>
          </rPr>
          <t xml:space="preserve">
solicitud vs actas de cimite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FRANCISCO.ROMERO</author>
    <author>MIGUEL.PARDO</author>
  </authors>
  <commentList>
    <comment ref="H11" authorId="0" shapeId="0" xr:uid="{00000000-0006-0000-0900-000001000000}">
      <text>
        <r>
          <rPr>
            <b/>
            <sz val="12"/>
            <color indexed="81"/>
            <rFont val="Tahoma"/>
            <family val="2"/>
          </rPr>
          <t>FRANCISCO.ROMERO:</t>
        </r>
        <r>
          <rPr>
            <sz val="12"/>
            <color indexed="81"/>
            <rFont val="Tahoma"/>
            <family val="2"/>
          </rPr>
          <t xml:space="preserve">
Se deben indicar una de las siguientes:
Verificar, 
conciliar, 
validar, 
cotejar,
comparar</t>
        </r>
      </text>
    </comment>
    <comment ref="J11" authorId="0" shapeId="0" xr:uid="{00000000-0006-0000-0900-000002000000}">
      <text>
        <r>
          <rPr>
            <b/>
            <sz val="11"/>
            <color indexed="81"/>
            <rFont val="Tahoma"/>
            <family val="2"/>
          </rPr>
          <t>FRANCISCO.ROMERO:</t>
        </r>
        <r>
          <rPr>
            <sz val="11"/>
            <color indexed="81"/>
            <rFont val="Tahoma"/>
            <family val="2"/>
          </rPr>
          <t xml:space="preserve">
Se pueden considerar las siguientes: Controles automáticos, son los sistema de información como el forest, sipse...</t>
        </r>
      </text>
    </comment>
    <comment ref="L11" authorId="0" shapeId="0" xr:uid="{00000000-0006-0000-0900-000003000000}">
      <text>
        <r>
          <rPr>
            <b/>
            <sz val="11"/>
            <color indexed="81"/>
            <rFont val="Tahoma"/>
            <family val="2"/>
          </rPr>
          <t>FRANCISCO.ROMERO:</t>
        </r>
        <r>
          <rPr>
            <sz val="11"/>
            <color indexed="81"/>
            <rFont val="Tahoma"/>
            <family val="2"/>
          </rPr>
          <t xml:space="preserve">
Se pueden considerar las siguientes:
-Generación de compromisos en las actas de autocontrol, 
-Evaluación de  causas 
Como tratamiento 
- Ajustes o corrección de planes
</t>
        </r>
      </text>
    </comment>
    <comment ref="N11" authorId="0" shapeId="0" xr:uid="{00000000-0006-0000-0900-000004000000}">
      <text>
        <r>
          <rPr>
            <b/>
            <sz val="11"/>
            <color indexed="81"/>
            <rFont val="Tahoma"/>
            <family val="2"/>
          </rPr>
          <t>FRANCISCO.ROMERO:</t>
        </r>
        <r>
          <rPr>
            <sz val="11"/>
            <color indexed="81"/>
            <rFont val="Tahoma"/>
            <family val="2"/>
          </rPr>
          <t xml:space="preserve">
Evidencias en general registros o soportes </t>
        </r>
      </text>
    </comment>
    <comment ref="D12" authorId="1" shapeId="0" xr:uid="{00000000-0006-0000-0900-000005000000}">
      <text>
        <r>
          <rPr>
            <b/>
            <sz val="9"/>
            <color indexed="81"/>
            <rFont val="Tahoma"/>
            <family val="2"/>
          </rPr>
          <t>MIGUEL.PARDO:</t>
        </r>
        <r>
          <rPr>
            <sz val="9"/>
            <color indexed="81"/>
            <rFont val="Tahoma"/>
            <family val="2"/>
          </rPr>
          <t xml:space="preserve">
</t>
        </r>
        <r>
          <rPr>
            <sz val="12"/>
            <color indexed="81"/>
            <rFont val="Tahoma"/>
            <family val="2"/>
          </rPr>
          <t>La manera óptima de establecer o plantear un control es incluir el responsable, periodicidad, propósito, el cómo se realiza y que sucede si hay desviaciones. 
Si bien el control cuenta con algunos atributos, se sugiere incluir el reponsable, como se hace y que sucede se detectan desviaciones.
En tal caso, un EJEMPLO aplicado del control para este riesgo de tipo manual podría ser el siguiente:
"El profesional o técnico de la Dirección de Gestión Corporativa efectúa la verificación física anualmente de cada bien en servicio el cual se registra en el formato 126PA04-PR06-F-1, instala una marca en cada bien y se registran las novedades en el Sistema de Información de Inventarios. Posteriormente coteja la toma física de inventario contra lo registros del software de almacén.  Si existen diferencias, se realiza un segundo conteo y se efectúa la conciliación para estos elementos con una placa para determinar loe elementos faltantes para verificar en dónde se encuentran o por qué no fueron ubicados."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FRANCISCO.ROMERO</author>
    <author>DEISY.SOLER</author>
  </authors>
  <commentList>
    <comment ref="L11" authorId="0" shapeId="0" xr:uid="{00000000-0006-0000-0A00-000001000000}">
      <text>
        <r>
          <rPr>
            <b/>
            <sz val="11"/>
            <color indexed="81"/>
            <rFont val="Tahoma"/>
            <family val="2"/>
          </rPr>
          <t>FRANCISCO.ROMERO:</t>
        </r>
        <r>
          <rPr>
            <sz val="11"/>
            <color indexed="81"/>
            <rFont val="Tahoma"/>
            <family val="2"/>
          </rPr>
          <t xml:space="preserve">
Se pueden considerar las siguientes:
-Generación de compromisos en las actas de autocontrol, 
-Evaluación de  causas 
Como tratamiento 
- Ajustes o corrección de planes
</t>
        </r>
      </text>
    </comment>
    <comment ref="N11" authorId="0" shapeId="0" xr:uid="{00000000-0006-0000-0A00-000002000000}">
      <text>
        <r>
          <rPr>
            <b/>
            <sz val="11"/>
            <color indexed="81"/>
            <rFont val="Tahoma"/>
            <family val="2"/>
          </rPr>
          <t>FRANCISCO.ROMERO:</t>
        </r>
        <r>
          <rPr>
            <sz val="11"/>
            <color indexed="81"/>
            <rFont val="Tahoma"/>
            <family val="2"/>
          </rPr>
          <t xml:space="preserve">
Evidencias en general registros o soportes </t>
        </r>
      </text>
    </comment>
    <comment ref="P12" authorId="1" shapeId="0" xr:uid="{00000000-0006-0000-0A00-000003000000}">
      <text>
        <r>
          <rPr>
            <b/>
            <sz val="9"/>
            <color indexed="81"/>
            <rFont val="Tahoma"/>
            <family val="2"/>
          </rPr>
          <t>DEISY.SOLER:</t>
        </r>
        <r>
          <rPr>
            <sz val="9"/>
            <color indexed="81"/>
            <rFont val="Tahoma"/>
            <family val="2"/>
          </rPr>
          <t xml:space="preserve">
solicitud vs actas de cimite</t>
        </r>
      </text>
    </comment>
  </commentList>
</comments>
</file>

<file path=xl/sharedStrings.xml><?xml version="1.0" encoding="utf-8"?>
<sst xmlns="http://schemas.openxmlformats.org/spreadsheetml/2006/main" count="1808" uniqueCount="582">
  <si>
    <t>No. DEL RIESGO</t>
  </si>
  <si>
    <t>NOMBRE DEL RIESGO</t>
  </si>
  <si>
    <t>VALORACION DE CONTROLES</t>
  </si>
  <si>
    <t>DESCRIPCIÓN (Control al riesgo)</t>
  </si>
  <si>
    <t>HERRAMIENTAS PARA EJERCER CONTROL</t>
  </si>
  <si>
    <t>SEGUIMIENTO AL CONTROL</t>
  </si>
  <si>
    <t>CALIFICACIÓN DEL ESTADO</t>
  </si>
  <si>
    <t>ACCION PARA EL TRATAMIENTO DEL RIESGO RESIDUAL</t>
  </si>
  <si>
    <t>Evidencias del cumplimiento de la accion para el riesgo residual</t>
  </si>
  <si>
    <t>Verificacion de que no esté materializado el riesgo</t>
  </si>
  <si>
    <t>causas</t>
  </si>
  <si>
    <t>HAY COHERENCIA ENTRE LA CAUSA Y EL RIESGO?</t>
  </si>
  <si>
    <t>PROPOSITO DEL CONTROL</t>
  </si>
  <si>
    <t>Qué busca hacer el control: verificar, conciliar, validar cotejar y comparar</t>
  </si>
  <si>
    <t>COMO SE REALIZA LA ACTIVIDAD DE CONTROL</t>
  </si>
  <si>
    <t>Cómo se lleva a cabo: Fuente
de información (confiable)
Control manual o automático</t>
  </si>
  <si>
    <t>QUE PASA CON LAS OBSERVACIONES O DESVIACIONES</t>
  </si>
  <si>
    <t xml:space="preserve">Qué pasa con las desviaciones y/o excepciones, análisis y tratamiento </t>
  </si>
  <si>
    <t>EVIDENCIA DE LA EJECUCION DEL CONTROL</t>
  </si>
  <si>
    <t>Evidencia de la Ejecución:
Registros, soportes.</t>
  </si>
  <si>
    <t>PERIODICIDAD</t>
  </si>
  <si>
    <t>Frecuencia del control:
oportuno, acorde a la criticidad
del riesgo.</t>
  </si>
  <si>
    <t>SEGREGACION Y AUTORIDAD DEL RESPONSABLE</t>
  </si>
  <si>
    <t>Responsable: Autoridad y segregación de funciones.</t>
  </si>
  <si>
    <t>HAY RESPONSABLES</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</si>
  <si>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t>
  </si>
  <si>
    <t xml:space="preserve">Desconocimiento o inadecuada interpretación de la normativa por parte del personal de la DLA. 
Los abogados responsables no están actualizados en la normatividad vigente 
No se realiza la socialización de la normativa nueva. Diversidad en la  experiencia y conocimiento por parte de los abogados . El procedimiento no sea ejecutado bajo los lineamientos, parámetros, términos y directrices establecidos en el mismo.
El procedimiento no se encuentre actualizado . </t>
  </si>
  <si>
    <t>Sí hay coherencia entre la causa y el riesgo</t>
  </si>
  <si>
    <t>PREVENIR</t>
  </si>
  <si>
    <t>VALIDAR</t>
  </si>
  <si>
    <t>CONFIABLE</t>
  </si>
  <si>
    <t>Es un control automático que se lleva a cabo a través del Sistema de correspondencia Forest</t>
  </si>
  <si>
    <t>SE INVESTIGAN Y RESUELVEN OPORTUNAMENTE</t>
  </si>
  <si>
    <t>Se devuelve para ajuste el respectivo concepto jurídico y/o concepto de viabilidad jurídica proyectados por los abogados,  cuando se presenta, pero el el periodo no se presentaron devoluciones</t>
  </si>
  <si>
    <t>COMPLETA</t>
  </si>
  <si>
    <t>Sistema de correspondencia Forest</t>
  </si>
  <si>
    <t>OPORTUNA</t>
  </si>
  <si>
    <t>Oportuno y acorde a la criticidad
del riesgo.</t>
  </si>
  <si>
    <t>ADECUADO</t>
  </si>
  <si>
    <t>Profesionales y Directora Legal Ambiental</t>
  </si>
  <si>
    <t>ASIGNADO</t>
  </si>
  <si>
    <t xml:space="preserve">
El enlace del Sistema Integrado de Gestión verifica el 5 % de los conceptos emitidos por parte de la DLA para definir si los mismos se encuentran acordes a la normatividad legal vigente (Trimestral)</t>
  </si>
  <si>
    <t xml:space="preserve"> El enlace del Sistema Integrado de Gestión informó que verifico el 5% de los conceptos emitidos, lo que equivale para el cuarto  trimestre a un concepto: No. 35, "CONCEPTO DE VIABILIDAD JURÍDICA – REFERENTE AL PROYECTO DE ACUERDO 317 DE 2019 “Por el cual, se promueve la creación de la estrategia “Mercando y Educando” en el Distrito Capital”" evidenciando que se encuentra acorde a la normatividad legal </t>
  </si>
  <si>
    <r>
      <t xml:space="preserve">De las evidencia revisadas se concluye que el riesgo no se materializó.
La Dirección Legal Ambiental emitió 23 conceptos jurídicos y/o conceptos de viabilidad jurídica, en el último cuatrimestre de 2019, asi: septiembre: 2, octubre: 3, noviembre: 8 y diciembre:10
En los revisados se encontró que todos de encuentran basados en normatividad actualizada y aplicable, razón por la cual no se materializó el riesgo, como en los siguientes:
</t>
    </r>
    <r>
      <rPr>
        <b/>
        <sz val="11"/>
        <rFont val="Tahoma"/>
        <family val="2"/>
      </rPr>
      <t>Concepto 47</t>
    </r>
    <r>
      <rPr>
        <sz val="11"/>
        <rFont val="Tahoma"/>
        <family val="2"/>
      </rPr>
      <t xml:space="preserve"> (Rad. 2019IE284822) : CONCEPTO DE VIABILIDAD JURÍDICA – REFERENTE AL PROYECTO DE ACUERDO No. 435 de 2019, "Por medio del cual se establecen lineamientos para reducir el uso de empaques plásticos en las instituciones educativas distritales de Bogotá D.C."
</t>
    </r>
    <r>
      <rPr>
        <b/>
        <sz val="11"/>
        <rFont val="Tahoma"/>
        <family val="2"/>
      </rPr>
      <t>Concepto 45</t>
    </r>
    <r>
      <rPr>
        <sz val="11"/>
        <rFont val="Tahoma"/>
        <family val="2"/>
      </rPr>
      <t xml:space="preserve"> (Rad. 2019IE283599) : CONCEPTO DE VIABILIDAD JURÍDICA del Proyecto de Acuerdo No. 432 de 2019 “Por medio del cual se establece una reducción del consumo en productos plásticos y derivados del poliestireno de un solo uso en las entidades públicas del distrito capital”.
</t>
    </r>
    <r>
      <rPr>
        <b/>
        <sz val="11"/>
        <rFont val="Tahoma"/>
        <family val="2"/>
      </rPr>
      <t xml:space="preserve">Concepto 42 </t>
    </r>
    <r>
      <rPr>
        <sz val="11"/>
        <rFont val="Tahoma"/>
        <family val="2"/>
      </rPr>
      <t>(Rad. 2019IE277185 ). CONCEPTO DE VIABILIDAD JURIDICA. PROYECTO DE ACUERDO No. 408 de 2019 “Por el cual se establecen lineamientos para el fomento, desarrollo y promoción de la economía circular en los residuos de construcción y demolición (RCD) en el Distrito Capital”
La DLA señaló que a todos los conceptos jurídicos y/o conceptos de viabilidad jurídica emitidos se les realizó revisión donde se identificó facultades, vigencia de las normas, redacción, ortografía y la legalidad del mismo. 
Se realizaron dos tertulias jurídicas los días, 04 de octubre de 2019, sobre el proceso de concertación del POT y el 28 de noviembre de 2019,  para analizar la sentencia consejo de estado nulidad 080001-23-31-000-2011-01455-01</t>
    </r>
  </si>
  <si>
    <t>Periódicamente (mensual o bimestral) la Directora Legal Ambiental asigna a un abogado del grupo de conceptos y regulación normativa para que estudie y exponga el análisis de alguna norma, especialmente las que tienen mayor impacto en la Entidad.</t>
  </si>
  <si>
    <t xml:space="preserve">Es un control manual que se lleva a cabo mediante reuniones </t>
  </si>
  <si>
    <t xml:space="preserve">No se presentaron en el periodo </t>
  </si>
  <si>
    <t xml:space="preserve">Relaciones de asistencia a las reuniones de tertulias jurídicas y presentaciones
</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</si>
  <si>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t>
  </si>
  <si>
    <t>Es un control automático que se lleva a cabo a través del Sistema de correspondencia Forest. 
Tambien un control manual a travez de la tabla de excel</t>
  </si>
  <si>
    <t xml:space="preserve">Sistema de correspondencia Forest y tabla de excel. </t>
  </si>
  <si>
    <t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t>
  </si>
  <si>
    <t xml:space="preserve">Radicado SDA: 2019ER216624 del 17-09-2019 del Juzgado 40 Penal Municipal con Funciones de conocimiento de Bogotá D.C. REF: Acción de Tutela No 2019-00094. Accionante: Gustavo Valencia Jaramillo. Accionado: SDA. Asunto: CONTESTACIÓN TUTELA por presunta vulneración a
derechos fundamentales, la supuesta omisión de respuesta a la petición . Respuesta  Rad. 2019EE219299 del  19-09-2019.
Radicado SDA: 2019ER291021 de 13-12-2019 del Juzgado 76 Penal Municipal Con Función De Control De Garantías De Bogotá DC.REF: Acción de Tutela 2019-00200. Accionante: David Andrés López Díaz.Accionada: ALCALDÍA LOCAL DE SUBA, ESTACIÓN DE POLICÍA No. 11 DE SUBA.Vinculados. SDA.Asunto: Contestación Tutela por  presunta vulneración a  derechos fundamentales, el cierre definitivo de establecimiento de comercio, como consecuencia de la orden impartida mediante la Resolución No. 345 del 05 de abril de 2010, contra el establecimiento de comercio ubicado en la misma dirección denominado “LAS SOMBRILLAS. Respuesta Rad. 2019EE293477 del 17-12-2019
Radicado SDA: 2019ER290019 del 12 – 12 - 2019 del Juez 27 Civil Municipal de Oralidad de Bogotá. REF: Acción de Tutela No 2019 – 965. Accionante: Institución Universitaria Politécnico Grancolombiano. Accionado: Bogotá, D.C. - SDA. Asunto: CONTESTACIÓN TUTELA por presunta vulneración a derechos fundamentales, el proceso de solicitud de Registro de Publicidad Exterior
Visual – PEV, con radicado 2012EE163062 – PROC2469910. Respuesta 2019EE290423 del 2019-12-12 </t>
  </si>
  <si>
    <t>De las evidencia revisadas se concluye que el riesgo no se materializó.
De la base de datos de excel se realizó una selectiva de los requerimientos judiciales para establecer el cumplimiento de los términos y se encontró que en todos los revisados se cumplieron los términos establecidos, razón por la cual no se ha materializado el riesgo, como en los siguientes:
Radicado SDA: 2019ER216624 del 17-09-2019 del Juzgado 40 Penal Municipal con Funciones de conocimiento de Bogotá D.C. REF: Acción de Tutela No 2019-00094. Accionante: Gustavo Valencia Jaramillo. Accionado: SDA. Asunto: CONTESTACIÓN TUTELA por presunta vulneración a
derechos fundamentales, la supuesta omisión de respuesta a la petición . Respuesta  Rad. 2019EE219299 del  19-09-2019.
Radicado SDA: 2019ER291021 de 13-12-2019 del Juzgado 76 Penal Municipal Con Función De Control De Garantías De Bogotá DC.REF: Acción de Tutela 2019-00200. Accionante: David Andrés López Díaz.Accionada: ALCALDÍA LOCAL DE SUBA, ESTACIÓN DE POLICÍA No. 11 DE SUBA.Vinculados. SDA.Asunto: Contestación Tutela por  presunta vulneración a  derechos fundamentales, el cierre definitivo de establecimiento de comercio, como consecuencia de la orden impartida mediante la Resolución No. 345 del 05 de abril de 2010, contra el establecimiento de comercio ubicado en la misma dirección denominado “LAS SOMBRILLAS. Respuesta Rad. 2019EE293477 del 17-12-2019
Radicado SDA: 2019ER290019 del 12 – 12 - 2019 del Juez 27 Civil Municipal de Oralidad de Bogotá. REF: Acción de Tutela No 2019 – 965. Accionante: Institución Universitaria Politécnico Grancolombiano. Accionado: Bogotá, D.C. - SDA. Asunto: CONTESTACIÓN TUTELA por presunta vulneración a derechos fundamentales, el proceso de solicitud de Registro de Publicidad Exterior
Visual – PEV, con radicado 2012EE163062 – PROC2469910. Respuesta 2019EE290423 del 2019-12-12 
La DLA informó que "Se realizó seguimiento a los requerimientos judiciales (autos y sentencias) asignados a la Dirección Legal Ambiental mediante base de datos y aplicativo FOREST" y que "Todas las solicitudes (autos y sentencias) fueron atendidas dentro de los términos establecidos".</t>
  </si>
  <si>
    <t>Gestión del abogado para obtener la información o documentos requeridos mediante memorandos, requerimientos  y seguimiento personalizado</t>
  </si>
  <si>
    <t xml:space="preserve">Sistema de correspondencia Forest </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</si>
  <si>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t>
  </si>
  <si>
    <t>contrato publicado en el Sistema Electrónico de Contratación Pública SECOP II.</t>
  </si>
  <si>
    <t>NO EXISTE</t>
  </si>
  <si>
    <t>Contratos publicados en el Sistema Electrónico de Contratación Pública SECOP II</t>
  </si>
  <si>
    <t>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</si>
  <si>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1. SDA-CPS-20190049 William Giovanny Urrutia Ramirez. objeto "Prestar los servicios profesionales para sustanciar acciones de tutela, ejercer la representación judicial y extrajudicial de la entidad y dar el impulso jurídico a los trámites que le sean asignados" Cedido a Fabian Enrique Carvajal Ayala, desde 10 de septiembre de 2019.  En el radicado 2019IE201437 consta lo señalado en el numeral 9, para el pago  de agosto de 2019 y no hay mas soportes de pago en secop II
2. SDA -CPS 20190242 Carlos Benjamin Buitrago Gonzalez . Objeto "Prestar los servicios profesionales para ejercer la representación de la secretaría distrital de ambiente en los procesos penales, en procura del cumplimiento de la meta de éxito procesal"
3. SDA- CPS 20190003 Nestor Julian Ramirez Peña. Liderar las acciones inherentes al grupo de defensa judicial de la entidad, en procura del cumplimiento de las metas de éxito procesal.</t>
  </si>
  <si>
    <t>De las evidencia revisadas se concluye que el riesgo no se materializó.
Se revisaron contratos de prestación de servicios de los abogados de representación judicial, para verificar si se incluyó la clausula que manifestar que cualquier conflicto de intereses en el que se encuentren incursos en relación con los procesos judiciales y extrajudiciales de toda índole, asignados a cargo, en el numeral 9 de las obligaciones  especificas está estipulado, como los siguientes contratos:
1. SDA-CPS-20190049 William Giovanny Urrutia Ramirez. objeto "Prestar los servicios profesionales para sustanciar acciones de tutela, ejercer la representación judicial y extrajudicial de la entidad y dar el impulso jurídico a los trámites que le sean asignados" Cedido a Fabian Enrique Carvajal Ayala, desde 10 de septiembre de 2019.  En el radicado 2019IE201437 consta lo señalado en el numeral 9, para el pago  de agosto de 2019 y no hay mas soportes de pago en secop II
2. SDA -CPS 20190242 Carlos Benjamin Buitrago Gonzalez . Objeto "Prestar los servicios profesionales para ejercer la representación de la secretaría distrital de ambiente en los procesos penales, en procura del cumplimiento de la meta de éxito procesal"
3. SDA- CPS 20190003 Nestor Julian Ramirez Peña. Liderar las acciones inherentes al grupo de defensa judicial de la entidad, en procura del cumplimiento de las metas de éxito procesal.
Dentro de los informes presentados por los apoderados judiciales, en el primer contrato, se verificó el cumplimiento de la esta nueva obligación contractual de manifestación de cualquier conflicto de intereses, que es verificado por el supervisor del contrato, al momento de la firma, teniendo en cuenta que certifica que las actividades del contratista se ejecutaron conforme a lo establecido en las obligaciones del contrato y que autoriza el pago correspondiente. En secop no está subido información de  verificación del informe (cuenta de cobro) del  cumplimiento de la obligación contractual , para los dos ultimos contratos mencionados, no para los pagos despues de agosto de 2019
 La DLA informó que" Se incluyó dentro de los contratos de prestación de servicio de los apoderados judiciales la obligación contractual "Manifestar a la supervisora del contrato cualquier conflicto de intereses, existente o sobreviniente, en el que se encuentre incurso en relación con los procesos judiciales y extrajudiciales de toda índole, asignados a su cargo" y que "El coordinador de defensa judicial y la Directora Legal Ambiental realizaron verificación del informe (cuenta de cobro) del  cumplimiento de la obligación contractual "Manifestar a la supervisora del contrato cualquier conflicto de intereses, existente o sobreviniente, en el que se encuentre incurso en relación con los procesos judiciales y extrajudiciales de toda índole, asignados a su cargo"
 Por lo anterior,  no se ha materializado el riesgo.</t>
  </si>
  <si>
    <t>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</si>
  <si>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Control manual en los informes de actividades de los contratistas</t>
  </si>
  <si>
    <t>Informes de los contratistas</t>
  </si>
  <si>
    <t>Emisión de conceptos jurídicos basados en normativa desactualizada o no aplicable.</t>
  </si>
  <si>
    <t xml:space="preserve">Perdida de procesos judiciales por falta de oportunidad en la atención de los mismos </t>
  </si>
  <si>
    <t>Los requerimientos recibidos por la Oficina de Correspondencia o las respuestas emitidas por las dependencias de la Entidad no son entregadas a la Dirección Legal Ambiental con el tiempo necesario para su trámite 
Falta de seguimiento por parte de la DLA a los requerimientos recibidos (autos - Sentencias) por a oficina de correspondencia o a las respuestas de demás dependencias o inobservancia de los términos para beneficio de un tercero
no se realicen los controles establecidos para efectuar los seguimientos. . Cambios de orden jurídico social, económico o político que afecte el funcionamiento o la ejecución del proceso. 
Desarticulación entre la SDA y las entidades públicas y de control. 
Determinación, en instancia judicial pertinente, de fallo en un proceso judicial como demandante o demandado. . . La información registrada en la base de datos de los requerimientos judiciales sea afectada (modificada o eliminada)</t>
  </si>
  <si>
    <t xml:space="preserve">El apoderado judicial de la SDA haya prestado sus servicios a la persona natural o jurídica con la que se tiene el conflicto judicial, habiendo tenido conocimiento directo sobre el objeto de la controversia.. . . </t>
  </si>
  <si>
    <t xml:space="preserve">Posibilidad de que algún proceso judicial sea representado por un apoderado de la SDA que se encuentre incurso en un conflicto de interés. </t>
  </si>
  <si>
    <t>Se toman fotografias de las tertulias jurídicas realizadas</t>
  </si>
  <si>
    <t>FASE:</t>
  </si>
  <si>
    <t>CONTROLES</t>
  </si>
  <si>
    <t>FECHA:</t>
  </si>
  <si>
    <t>NOMBRE DEL PROCESO</t>
  </si>
  <si>
    <t>OBJETIVO DEL PROCESO</t>
  </si>
  <si>
    <t>Seguimiento mensual a la base de datos, a los expedientes disciplinarios, para verificar que las actuaciones se cumplan conformen a la ley 734 de 2002.</t>
  </si>
  <si>
    <r>
      <t xml:space="preserve">Se verificó que el  único que firma los fallos disciplinarios en primera instancia, Subsecretario General y de Control Disciplinario y que el Secretario de Despacho firma los fallos disciplinarios en segunda instancia, conforme al Decreto Distrital 109 de 2009.
Se verificó que a los investigados se les informa que tienen derecho a la defensa y a la asistencia de un abogado durante la investigación, a presentar pruebas y a controvertir las que se alleguen en su contra; a impugnar la sentencia condenatoria, expediente disciplinario.
El control no es suficientemente robusto porque los procesos referidos pueden estar expuestos al desconocimiento del debido proceso, incumplir la normatividad vigente, verse expuesto a eventuales materializaciones del riesgo de violación al debido proceso y no ser efectivo del control, por no tomar una decisión de fondo, una vez cumplido el término señalado en la normatividad vigente. Artículo 150 de la Ley 734 de 2002 y Artículo 52 de la Ley 1474 de 2011 que modificó los dos primeros incisos del artículo 156 de la Ley 734. 
</t>
    </r>
    <r>
      <rPr>
        <b/>
        <sz val="11"/>
        <rFont val="Tahoma"/>
        <family val="2"/>
      </rPr>
      <t>Artículo 150 de la Ley 734 de 2002</t>
    </r>
    <r>
      <rPr>
        <sz val="11"/>
        <rFont val="Tahoma"/>
        <family val="2"/>
      </rPr>
      <t xml:space="preserve">, señala que “...la indagación preliminar tendrá una duración de seis (6) meses y culminará con el archivo definitivo o auto de apertura de fondo, de archivo definitivo o inicio de investigacion disciplinaria. </t>
    </r>
    <r>
      <rPr>
        <b/>
        <sz val="11"/>
        <rFont val="Tahoma"/>
        <family val="2"/>
      </rPr>
      <t>Artículo 52 de la Ley 1474 de 2011 que modificó los dos primeros incisos del artículo 156 de la Ley 734</t>
    </r>
    <r>
      <rPr>
        <sz val="11"/>
        <rFont val="Tahoma"/>
        <family val="2"/>
      </rPr>
      <t xml:space="preserve">: El término de la investigación disciplinaria será de doce meses, contados a partir de la decisión de apertura. En los procesos que se adelanten por faltas gravísimas, la investigación disciplinaria no podrá exceder de dieciocho meses. Este término podrá aumentarse hasta en una tercera parte, cuando en la misma actuación se investiguen varias faltas o a dos o más inculpados.
Se encuentran en trámite 86 expedientes disciplinarios, conforme al correo institucional del 13 de enero de 2019 del area de control disciplinario. Algunos no se encuentran dentro de los términos de ley antes mencionados:
</t>
    </r>
    <r>
      <rPr>
        <b/>
        <sz val="11"/>
        <rFont val="Tahoma"/>
        <family val="2"/>
      </rPr>
      <t>1. PRELIMINARES INDAGACIONES (IP) Total Ochenta y uno (81):</t>
    </r>
    <r>
      <rPr>
        <sz val="11"/>
        <rFont val="Tahoma"/>
        <family val="2"/>
      </rPr>
      <t xml:space="preserve">
</t>
    </r>
    <r>
      <rPr>
        <b/>
        <sz val="11"/>
        <rFont val="Tahoma"/>
        <family val="2"/>
      </rPr>
      <t>a.</t>
    </r>
    <r>
      <rPr>
        <sz val="11"/>
        <rFont val="Tahoma"/>
        <family val="2"/>
      </rPr>
      <t xml:space="preserve"> Trece (13) IP del año 2017: 027, 038, 043, 047, 048, 051, 056, 079, 084, 089, 090, 092 y 095.
</t>
    </r>
    <r>
      <rPr>
        <b/>
        <sz val="11"/>
        <rFont val="Tahoma"/>
        <family val="2"/>
      </rPr>
      <t>b.</t>
    </r>
    <r>
      <rPr>
        <sz val="11"/>
        <rFont val="Tahoma"/>
        <family val="2"/>
      </rPr>
      <t xml:space="preserve"> Once (11) IP del año 2018: 001, 009, 028, 029, 051, 056, 062, 063, 065, 074 y 080.
</t>
    </r>
    <r>
      <rPr>
        <b/>
        <sz val="11"/>
        <rFont val="Tahoma"/>
        <family val="2"/>
      </rPr>
      <t>c.</t>
    </r>
    <r>
      <rPr>
        <sz val="11"/>
        <rFont val="Tahoma"/>
        <family val="2"/>
      </rPr>
      <t xml:space="preserve"> Cincuenta y siete (57) IP del año 2019: 002, 003, 004, 005, 006, 007, 008, 009, 010, 011, 012, 013, 019, 020, 024, 027, 028, 032, 033, 035, 037, 038, 039, 043, 044, 047, 049 y 051. 053, 056, 059. 060, 062, 064, 067, 075, 076, 077, 078, 079, 080, 085, 086, 088, 089, 092, 093, 098, 099, 100, 102, 103, 105, 107, 108, 109, 110.
</t>
    </r>
    <r>
      <rPr>
        <b/>
        <sz val="11"/>
        <rFont val="Tahoma"/>
        <family val="2"/>
      </rPr>
      <t>2. INVESTIGACIONES DISCIPLINARIAS (ID): Total: Cinco (5).</t>
    </r>
    <r>
      <rPr>
        <sz val="11"/>
        <rFont val="Tahoma"/>
        <family val="2"/>
      </rPr>
      <t xml:space="preserve">
</t>
    </r>
    <r>
      <rPr>
        <b/>
        <sz val="11"/>
        <rFont val="Tahoma"/>
        <family val="2"/>
      </rPr>
      <t xml:space="preserve">a. </t>
    </r>
    <r>
      <rPr>
        <sz val="11"/>
        <rFont val="Tahoma"/>
        <family val="2"/>
      </rPr>
      <t xml:space="preserve">Una (1) ID de 2015: 070.
</t>
    </r>
    <r>
      <rPr>
        <b/>
        <sz val="11"/>
        <rFont val="Tahoma"/>
        <family val="2"/>
      </rPr>
      <t xml:space="preserve">b. </t>
    </r>
    <r>
      <rPr>
        <sz val="11"/>
        <rFont val="Tahoma"/>
        <family val="2"/>
      </rPr>
      <t xml:space="preserve">Dos (2) ID de 2016: 038 y 039.
</t>
    </r>
    <r>
      <rPr>
        <b/>
        <sz val="11"/>
        <rFont val="Tahoma"/>
        <family val="2"/>
      </rPr>
      <t xml:space="preserve">c. </t>
    </r>
    <r>
      <rPr>
        <sz val="11"/>
        <rFont val="Tahoma"/>
        <family val="2"/>
      </rPr>
      <t xml:space="preserve">Una (1) ID de 2018: 035.
</t>
    </r>
    <r>
      <rPr>
        <b/>
        <sz val="11"/>
        <rFont val="Tahoma"/>
        <family val="2"/>
      </rPr>
      <t>d.</t>
    </r>
    <r>
      <rPr>
        <sz val="11"/>
        <rFont val="Tahoma"/>
        <family val="2"/>
      </rPr>
      <t xml:space="preserve"> Una (1) ID de 2019: 009.
</t>
    </r>
  </si>
  <si>
    <t xml:space="preserve">
Posibles Intereses particulares y desviación de las investigaciones disciplinarias.
Presuntos Conflictos de intereses entre el operador disciplinario y los sujetos disciplinables. Amiguismo
</t>
  </si>
  <si>
    <t>VERIFICACIÓN DE QUE NO SE ESTÉ MATERIALIZANDO EL RIESGO (Revisar fuentes de
información (PQRD, auditorías organismos de control, información de los procesos, entre otros).</t>
  </si>
  <si>
    <t>CAUSAS actuales</t>
  </si>
  <si>
    <t>Qué busca hacer el control:
Verificar, conciliar, validar, cotejar,
comparar</t>
  </si>
  <si>
    <t>Qué pasa con las desviaciones
y/o excepciones: Análisis y
tratamiento.</t>
  </si>
  <si>
    <t>Responsable: Autoridad y segregación de funciones</t>
  </si>
  <si>
    <t>EVIDENCIAS DEL CUMPLIMIENTO DE LA ACCIÓN PARA EL RIESGOS RESIDUAL</t>
  </si>
  <si>
    <t xml:space="preserve">Sí hay coherencia entre la causa y el riesgo.         
</t>
  </si>
  <si>
    <t xml:space="preserve">Se realiza control manual  y por forest de los expedientes en trámite y automático por el sistema Distrital de Información Disciplinaria </t>
  </si>
  <si>
    <t>Se corrige la actuación y se realiza la correspondiente actuación  para revisión del Subsecretario General y de Control Disciplinario, pero no se presentaron en el periodo correcciones</t>
  </si>
  <si>
    <t xml:space="preserve">Autos, fallos y comunicaciones </t>
  </si>
  <si>
    <t>Acorde a la criticidad
del riesgo.</t>
  </si>
  <si>
    <t>Subsecretario General y de Control Disciplinario</t>
  </si>
  <si>
    <t>Seguimiento mensual a la base de datos de los expedientes disciplinarios</t>
  </si>
  <si>
    <t xml:space="preserve">Se verificó  que se encuentran registradas en actas de reunión internas de autocontrol el seguimiento a los expedientes en trámite, las cuales se realizan con una periodicidad mensual, en las que se determina la actuación siguiente a realizar, por parte del Subsecretario General y de Control Disciplinario y los abogados sustanciadores del Grupo de Control Disciplinario. </t>
  </si>
  <si>
    <t>Se deja registro del personal externo que ingresa a la oficina a realizar consulta de expedientes, dejando constancia dentro del expediente revisado.</t>
  </si>
  <si>
    <t>DETECTAR</t>
  </si>
  <si>
    <t xml:space="preserve">Se realiza control manual, del personal que ingresa a la oficina a realizar consulta de expedientes
Se entrega y reciben los expedientes disciplinarios con planilla  junto con la actuación  proyectada, para revisión y firma del  SGCD 
 </t>
  </si>
  <si>
    <t>No se han presentado violación a la reserva legal y no hay quejas al respecto</t>
  </si>
  <si>
    <t>Planilla de entrega y recibo de expedientes disciplinarios y registro del personal externo que ingresa a la oficina a realizar consulta de expedientes o constancia dentro del expediente revisado.</t>
  </si>
  <si>
    <t xml:space="preserve">Entrega de las actuaciones proyectadas junto con los expedientes disciplinarios al Subsecretario General y de Control Disciplinario, para su revisión y firma, con planilla  de control de entrega, solo a la secretaria de él y de la misma forma es el regreso </t>
  </si>
  <si>
    <r>
      <t xml:space="preserve">Se han implementado los siguientes controles en el proceso de gestión Disciplinaria: 
</t>
    </r>
    <r>
      <rPr>
        <b/>
        <sz val="11"/>
        <rFont val="Tahoma"/>
        <family val="2"/>
      </rPr>
      <t xml:space="preserve">1. </t>
    </r>
    <r>
      <rPr>
        <sz val="11"/>
        <rFont val="Tahoma"/>
        <family val="2"/>
      </rPr>
      <t xml:space="preserve">Oficina independiente de control disciplinario con puerta y llave que solo utilizan los profesionales de esta área : para archivar los expedientes disciplinario en trámite, la cual tiene archivadores y oficinas independientes interiormente, para recibir las diligencias y evitar violar la reserva legal.
</t>
    </r>
    <r>
      <rPr>
        <b/>
        <sz val="11"/>
        <rFont val="Tahoma"/>
        <family val="2"/>
      </rPr>
      <t xml:space="preserve">2. </t>
    </r>
    <r>
      <rPr>
        <sz val="11"/>
        <rFont val="Tahoma"/>
        <family val="2"/>
      </rPr>
      <t xml:space="preserve">Entrega de copia de las actuaciones disciplinarias a los sujetos procesales, según el art. 90 de la Ley 734 de 2002 o Código Único Disciplinario actualmente vigente
</t>
    </r>
    <r>
      <rPr>
        <b/>
        <sz val="11"/>
        <rFont val="Tahoma"/>
        <family val="2"/>
      </rPr>
      <t xml:space="preserve">3. </t>
    </r>
    <r>
      <rPr>
        <sz val="11"/>
        <rFont val="Tahoma"/>
        <family val="2"/>
      </rPr>
      <t>Preguntado a los operadores del proceso de la SGCD no se han presentado quejas por posible violación al debido proceso en asuntos disciplinarios.
Por lo anterior,  no se  ha materializado el riesgo de "la violación de la reserva legal de los procesos disciplinarios, para obtener un beneficio económico o beneficio al disciplinado", teniendo en cuenta que el artículo 95 de la mencionada Ley señala que la Reserva de la actuación disciplinaria, en el procedimiento ordinario, será hasta cuando se formule el pliego de cargos o la providencia que ordene el archivo definitivo, sin perjuicio de los derechos de los sujetos procesales y que el investigado estará obligado a guardar la reserva de las pruebas que por disposición de la Constitución o la ley tengan dicha condición.</t>
    </r>
  </si>
  <si>
    <t>GESTION DISCIPLINARIA</t>
  </si>
  <si>
    <t>GESTION JURIDICA</t>
  </si>
  <si>
    <t>TIPOLOGIA</t>
  </si>
  <si>
    <t>CORRUPCION</t>
  </si>
  <si>
    <t>16 DE ENERO DE 2020</t>
  </si>
  <si>
    <r>
      <t xml:space="preserve">Practicar pruebas fuera de términos de Ley  
No informar o no vulnerar los derechos del disciplnado de los que habla el artículos 90 y 92 del la Ley 734 de 2002 los cuales son:
</t>
    </r>
    <r>
      <rPr>
        <i/>
        <sz val="11"/>
        <rFont val="Tahoma"/>
        <family val="2"/>
      </rPr>
      <t>"</t>
    </r>
    <r>
      <rPr>
        <b/>
        <i/>
        <sz val="11"/>
        <rFont val="Tahoma"/>
        <family val="2"/>
      </rPr>
      <t xml:space="preserve">Artículo 90. </t>
    </r>
    <r>
      <rPr>
        <i/>
        <sz val="11"/>
        <rFont val="Tahoma"/>
        <family val="2"/>
      </rPr>
      <t>Facultades de los sujetos procesales. Los sujetos procesales podrán:
1. Solicitar, aportar y controvertir pruebas e intervenir en la práctica de las mismas.
2. Interponer los recursos de ley.
3. Presentar las solicitudes que consideren necesarias para garantizar la legalidad de la actuación disciplinaria y el cumplimiento de los fines de la misma, y
4. Obtener copias de la actuación, salvo que por mandato constitucional o legal ésta tenga carácter reservado"
"</t>
    </r>
    <r>
      <rPr>
        <b/>
        <i/>
        <sz val="11"/>
        <rFont val="Tahoma"/>
        <family val="2"/>
      </rPr>
      <t>Artículo 92.</t>
    </r>
    <r>
      <rPr>
        <i/>
        <sz val="11"/>
        <rFont val="Tahoma"/>
        <family val="2"/>
      </rPr>
      <t xml:space="preserve"> Derechos del investigado. Como sujeto procesal, el investigado tiene los siguientes derechos:
1. Acceder a la investigación.
2. Designar defensor.
3. Ser oído en versión libre, en cualquier etapa de la actuación, hasta antes del fallo de primera instancia.
4. Solicitar o aportar pruebas y controvertirlas, e intervenir en su práctica.
5. Rendir descargos.
6. Impugnar y sustentar las decisiones cuando hubiere lugar a ello.
7. Obtener copias de la actuación.
8. Presentar alegatos de conclusión antes del fallo de primera o única instancia".</t>
    </r>
  </si>
  <si>
    <t>OBJETIVO</t>
  </si>
  <si>
    <t>EVALUACIÓN OFICINA DE CONTROL INTERNO</t>
  </si>
  <si>
    <t>VERIFICACIÓN DE QUE NO SE ESTÉ MATERIALIZANDO EL RIESGO (Revisar fuentes de
información (PQRD,
auditorías organismos de
control, información de los
procesos, entre otros).</t>
  </si>
  <si>
    <t>Causas</t>
  </si>
  <si>
    <t>Gestión de información, de los proyectos de inversión, sin contar con los requisitos o atibutos esenciales de confiabilidad, oportunidad,  calidad, veracida, accesibilidad, relevancia, claridad, precisión y exactitud.</t>
  </si>
  <si>
    <t xml:space="preserve">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e los analistas a través de reuniones y se los envía adicionalmente a los gerentes mediante comunicación oficial interna. 
</t>
  </si>
  <si>
    <t>Si</t>
  </si>
  <si>
    <t>Verificar por parte de los profesionales de la SPCI</t>
  </si>
  <si>
    <t>Se comunican observacione sy desviaciones mediante comunicaciones internas</t>
  </si>
  <si>
    <t>Si, se realiza acompañamiento y retroalimientacion</t>
  </si>
  <si>
    <t>si, forest y correos electronicos</t>
  </si>
  <si>
    <t>Oportuno trimestralmente se realiza ejercicio</t>
  </si>
  <si>
    <t>Profesionales de la SPCI y Subidrector</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</si>
  <si>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</si>
  <si>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Se observa que las acciones de medidas de mitigación del riesgo definidas 1. Definir perfiles adecuados para la gestión de proyectos a nivel de gerencia, gestores y analistas de proyecto y 2. Promover la Implementación de la contratación del recurso humano con los perfiles definidos, no se han implementado en su totalidad.</t>
  </si>
  <si>
    <t xml:space="preserve">Se revisaron los resultados de las siguientes acciones implementadas durante el periodo:
-	Presentación y listas de asistencia capacitación del 8 de octubre de 2019.
-	Reportes de alertas y recomendaciones de 12 de proyectos de inversión correspondientes al tercer trimestre de 2019, donde se incorporaron recomendaciones relacionas con: Ajustes de datos reportados en las metas, mejoramiento en la descripción de avances, reporte de datos numéricos con decimales para validar aproximaciones, diferencias entre avances presupuestales y con baja o nulo avance en magnitud, sugerencias relacionadas con tener en cuenta lo informado por las gerencias en periodos anteriores, la verificación de evidencias y soportes que sustentan el cumplimiento, la actualización del plan anual de adquisiciones.
-	Comunicación interna forest No. 2019IE283841 del 5 de diciembre de 2019 donde se comunicaron los lineamientos a tener en cuenta por parte de los gerentes de proyectos. </t>
  </si>
  <si>
    <t>La profesional de la SPCI, encargada de hacer la consolidación y cargue de la información validada por los analistas, trimestralmente en SEGPLAN, verifica la información deacuerdo con las políticas y requisitos del sistema, así como la coherencia de la información a través de la comparación y análisis de los reportes de ejecución presupuestal y magnitudes físicas de las metas.</t>
  </si>
  <si>
    <t>Capacitar en formulación, evaluación y seguimiento a proyectos a las gerencias de proyecto, dependencias involucradas en los mismos y sus equipos técnicos y cualificación de los mismos dos (2) veces al año, una por semestre.</t>
  </si>
  <si>
    <t>CAUSAS</t>
  </si>
  <si>
    <t>CONCLUSIONES Y/O RECOMENDACIONES</t>
  </si>
  <si>
    <t>La Directora de Gestión Corporativa programa Fumigaciones en las áreas de archivo y a la documentación, una vez al año, así mismo  el profesional del proceso de gestión documental solicita visita de inspección a la SDA una vez al año al Archivo Distrital con el fin de que ellos validen condiciomes de almacenamiento, cumplimiento normativo e infraestructura. 
El profesional responsable del archivo realiza verificación anual del inventario documental del archivo central. 
Se tienen instalados Extintores en las áreas de archivo, a los cuales el profesional de PIGA  realiza revisión cada seis 6 meses y mantenimiento cada año según el contrato.
En caso de que se materialice el riesgo se deberá dar cumplimiento al procedimiemto perdida y reconstrucción de expedientes.</t>
  </si>
  <si>
    <t>INTERNO PERSONAL:  
Alta rotación de personal
Falta de capacitación.
POR PROCESOS:
Bajo nivel de divulgación y aplicación estricta de las políticas de operación establecidas en los procedimientos. 
* Duplicidad de la información archivada. 
* Falta de actualización de procedimientos con el fin de iniciar la migración al archivo digital. (SIGA, SGA, SGSI)
* Falta de implementación del plan de preservación digital a largo plazo (Sistema Integrado de Conservación - SIC) 
* Limitaciones en la reconstrucción de expedientes perdidos, debido a la complejidad de las actuaciones realizadas, en relación con las responsabilidades compartidas entre dependencias y servidores públicos. 
*Falta de socialización y formación al personal de la entidad en el manejo de TRD y de la transferencia documental. 
EXTERNO RESPONSABLE DEL PROCESO
Lineamientos y directrices que afectan el desarrollo de las actividades de conservación
INTERACCIONES CON OTROS PROCESOS
No se encuentren articulados los procesos en temas de organización documental. 
INFORMACIÒN
Ingreso de personas no autorizadas por medio de software o hardware que puedan modificar la información</t>
  </si>
  <si>
    <t>El  riesgos identificado es coherente con las causas</t>
  </si>
  <si>
    <t>MANUAL</t>
  </si>
  <si>
    <t>Se da cumplimiento al procedimiemto perdida y reconstrucción de expedientes.</t>
  </si>
  <si>
    <t>Correo electónico de solicitud de la fumigación
Informe de Fumigación
 Cambiio de algunos extintores
Inventario realizado</t>
  </si>
  <si>
    <t>ANUAL</t>
  </si>
  <si>
    <t>Directora de Gestiòn Corporativa
Profesional del proceso de Gestión documental de la Dirección de Gestión</t>
  </si>
  <si>
    <t>"En ejecución de la orden de Compra No. 37012 del 2019, solicito programar la fumigación de 1.200 m2 correspondientes a dos sedes administrativas ubicadas en: la Avenida Caracas No. 54 A-05 y Archivo central Calle 77 No. 28-33.</t>
  </si>
  <si>
    <t xml:space="preserve">Se revisaron  fuente  de información PQRD, auditorías de la Contraloría de Bogotá D.C, información de los procesos, entre otros y los riesgos, durante el  tercer  cuatrimestre  2019, no se han materializado los riesgos  </t>
  </si>
  <si>
    <t xml:space="preserve">CONCLUSIÓNES 
• De acuerdo con las evidencias evaluadas, no se encontró materialización de los riesgos.
• Se reitera la observación realizada a través del monitoreo de la segunda línea de defensa en cuanto al diseño de los controles a los riesgos, toda vez que no estos no contienen la totalidad de las causas identificadas en el mapa de riesgos como por ejemplo la Alta rotación de personal, Falta de capacitación, Bajo nivel de divulgación y aplicación estricta de las políticas de operación establecidas en los procedimientos, Duplicidad de la información archivada, Falta de actualización de procedimientos con el fin de iniciar la migración al archivo digital. Limitaciones en la reconstrucción de expedientes perdidos, debido a la complejidad de las actuaciones realizadas, en relación con las responsabilidades compartidas entre dependencias y servidores públicos, Falta de socialización y formación al personal de la entidad en el manejo de TRD y de la transferencia documental. Lineamientos y directrices que afectan el desarrollo de las actividades de conservación, No se encuentren articulados los procesos en temas de organización documental. Ingreso de personas no autorizadas por medio de software o hardware que puedan modificar la información.
RECOMENDACIONES 
1. Cumplir con la aplicación de la política de riesgos aprobada en el Comité Institucional de Coordinación de Control Interno el 07/11/2019, en especial los lineamientos establecidos en el numeral 3.2 Primera Línea de Defensa: Los líderes de los procesos son los responsables de identificar los riesgos según su tipología (Riesgos estratégicos, Riesgos gerenciales, Riesgos operativos, Riesgos financieros, Riesgos tecnológicos, Riesgos de cumplimiento, Riesgo de imagen o reputacional, Riesgos de corrupción, Riesgos de seguridad digital) y asegurarse de aplicar los controles para minimizar la probabilidad de ocurrencia y el impacto en el proceso, fomentando un escenario de trabajo que favorezca la administración de los riesgos identificados, para lo cual les corresponde: 
• Identificar y valorar los riesgos que pueden afectar los procesos a su cargo y actualizarlo cuando se requiera. 
• Definir, aplicar y hacer seguimiento a los controles para mitigar los riesgos identificados, alineado con las metas y objetivos de la entidad y proponer mejoras a la gestión del riesgo en su proceso.
 • Supervisar la ejecución de los controles aplicados por el equipo de trabajo en la gestión del día a día, detectar las deficiencias de los controles y determinar las acciones de mejora a que haya lugar. 
• Desarrollar ejercicios de Autocontrol mensualmente para establecer la eficiencia, eficacia y efectividad de los controles, implementar mejoras si se requieren y reportar en la herramienta disponible. 
• Informar a la Subsecretaría General y de Control Disciplinario - SGCD sobre los riesgos materializados en los procesos a su cargo de acuerdo con la tipología, de manera oportuna. 
• Formular los planes de manejo y de contingencia e implementarlos cuando se materialicen riesgos para asegurar la continuidad de las operaciones y reducir el impacto.
 • Monitorear los riesgos ubicados en zona baja, para evitar que aumente su probabilidad e impacto y formular planes de manejo y de contingencia, cuando se requiera.
2. Revisar y actualizar el mapa de riesgos de conformidad con los lineamientos establecidos en la guía de riesgos del DAFP. 
3. Revisar otros posibles riesgos no identificados por el proceso, por ejemplo:
• Pérdida de memoria institucional a causa de la desactualización, normativa y tecnológica alineada con el Plan Estratégico Institucional para la aplicación de los instrumentos archivísticos con el fin de asegurar la administración y custodia de la información de la Secretaría. 
</t>
  </si>
  <si>
    <t>Se realiza socialización a los encargados de la custodia de los archivos cada vez que se tiene programada visitas o auditorias del Procedimiento PA06-PR03 consulta y préstamo de documentos donde se establecen lineamientos y controles para el préstamo de documentos.   El Profesional del proceso de Gestión documental de la Dirección de Gestión Corporativa envía Reporte anual del inventario  documental del archivo de gestión de cada área.  
En caso de que se materialice el riesgo se deberá comunicar a la autoridad competente para dar inicio a los trámites legales.</t>
  </si>
  <si>
    <t>INTERNOS - PERSONAL
Sobornos o pagos indebidos 
Falta de ética y valores en el personal que manipula la documentación
EXTERNO - INTERACCIONES CON OTROS PROCESOS
Complicidad en actuaciones para perdida de la información</t>
  </si>
  <si>
    <t xml:space="preserve">El  riesgos identificado es coherente con las causas </t>
  </si>
  <si>
    <t>NO CONFIABLE</t>
  </si>
  <si>
    <t>Se comunica a la auotridad competente para dar inicio a los trámites legales.</t>
  </si>
  <si>
    <t>Capacitaciones realizadas y el 
 Inventario  documental del archivo de gestión de cada área.   realizado</t>
  </si>
  <si>
    <t>Profesional del proceso de Gestión documental de la Dirección de Gestión</t>
  </si>
  <si>
    <t>Se cuenta con  base de datos de los  inventarios  documental realizados.
Acta de reunión y relación de asistencia  del 11 de diciembre de 2019 de las capacitaciones
Socialización y Capacitación Tablas de Retención Documental — TRD y organización de
archivo  
Actas de reunión y relación de asistencia del 26 novoembre y 2 de de dieciembre de 2019; Socialización y Capacitación Implementación Tablas de Retención Documental — TRD,
Transferencias primarias al Archivo Central y diligenciamiento
Acta de reunión del 23 de octubre de 2019</t>
  </si>
  <si>
    <t>CALIFICACIÓN DEL CONTROL</t>
  </si>
  <si>
    <t xml:space="preserve">
EVIDENCIAS DE LA EJECUCIÓN DEL CONTROL Y  DEL CUMPLIMIENTO DE LA ACCIÓN PARA EL RIESGOS RESIDUAL </t>
  </si>
  <si>
    <t>La evaluación del mapa de riesgos de gestión y corrupción del proceso de Participación Educación Ambiental,  se realizó mediante entrevista y evidencias presentadas por los responsables del proceso, así como la revisión de las diferentes fuentes de información.  Los resultados obtenidos fueron los siguientes:</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</si>
  <si>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126PM01-PR05-M-2, en donde quedan establecidos los compormisos y los resultados de las acciones adelantadas. Se convocará a los actores sociales mediante correo electrónico. En caso de no contar con el quorum requerido, se convocará a una nueva reunión.</t>
  </si>
  <si>
    <t>Insuficiente divulgación a las organizaciones y a las comunidades sobre los procesos que lidera la Secretaria Distrital de Ambiente acorde a su misionalidad.</t>
  </si>
  <si>
    <t>De acuerdo con el ejercicio de autocontrol realizado por el proceso de Participación y Educación Ambiental, se deja como única causa "Insuficiente divulgación a las organizaciones y a las comunidades sobre los procesos que lidera la Secretaria Distrital de Ambiente acorde a su misionalidad".</t>
  </si>
  <si>
    <t>Prevenir</t>
  </si>
  <si>
    <t xml:space="preserve">Manual </t>
  </si>
  <si>
    <t>Se reune al equipo de gestores donde se informa la importancia de adelantar el seguimiento a los compromisos</t>
  </si>
  <si>
    <t>Acta de reunión de las CAL</t>
  </si>
  <si>
    <t>Minimo 6 veces al año</t>
  </si>
  <si>
    <t>Profesionales y Jefe de Oficina</t>
  </si>
  <si>
    <t>Profesionales y Jefe de Oficina
lineamiento de la OPEL en acta de reunión</t>
  </si>
  <si>
    <t xml:space="preserve">Realizar seguimiento a las actividades realizadas en torno a los procesos ambientales locales </t>
  </si>
  <si>
    <t xml:space="preserve">Se revisó como evidencia los reportes de las acciones realizadas y  los compromisos generados en las Comisiones Ambientales Locales, como se observa en la matriz de seguimiento a compromisos con fecha de corte 31 de diciembre de 2019,  las acta de reunión de instancias de participación de Comisión Ambiental Local de las Localidades: Candelaria- Acta No.11 del 12 de diciembre de 2019, Acta Teusaquillo- No. 10 del 16 de octubre de 2019, Kennedy – Acta No. 11 del 12 de septiembre de </t>
  </si>
  <si>
    <t>De acuerdo con las evidencias revisadas y analizadas,  en la evaluación realizada al control del riesgo, se evidencio que el  control funciona y se está ejecutando de acuerdo como fue diseñado, lo que ha evitado la materialización del riesgo</t>
  </si>
  <si>
    <t xml:space="preserve">CONCLUSIONES 
1. La Oficina de Participación y Educación y Localidades-OPEL, realizo   autoevaluación mensual al mapa de riesgo del proceso de Participación y Educación Ambiental, Igualmente, efectuó  seguimiento a los controles, como se evidencia en las actas de autoevaluación del 22 de agosto de 2019, 25 de noviembre de 2019 y 11 de diciembre de 2019, en donde estableció que  los controles, son efectivos para mitigar la materialización de los riesgos.  
2. Se evidenciaron mejoras en el  proceso de Participación y Educación Ambiental a partir de la implementación y monitoreo de los controles a los riesgos, así: 
2.1 R1: “Falta de continuidad en los procesos de participación liderados por la SDA” de conformidad con las siguientes evidencias revisadas, se dio cumplimiento a los compromisos establecidos en las diferentes instancias de participación: a) Matriz de seguimiento a instancias de las 20 localidades del Distrito Capital,  donde se ejerce la secretaría técnica de las Comisiones Ambientales Locales-CAL, la cual contiene: El nombre de la localidad donde se lleva a cabo la comisión, el gestor ambiental que reporta,  temas tratados, compromisos generados en la CAL, responsable y el seguimiento a los compromisos con su respectivo soporte de cumplimiento. b) Actas de reunión de instancias de participación de Comisión Ambiental Local de las Localidades: Candelaria- Acta No.11 del 12 de diciembre de 2019, Acta Teusaquillo- No. 10 del 16 de octubre de 2019, Kennedy – Acta No. 11 del 12 de septiembre de 2019, Usme-Acta No. 10  del 19 de noviembre de 2019. Teusaquillo- No. 10 del 16 de octubre de 2019, Kennedy – Acta No. 11 del 12 de septiembre de 2019, Usme-Acta No. 10  del 19 de noviembre de 2019, la cuales contienen entre otros temas, el resultado del seguimiento a los compromisos y  los informes de las mesas de trabajo en las localidades 
2.2 R2: “Bajos conocimientos adquiridos a partir de las acciones de educación ambiental” se presentó aumento del conocimiento de los participantes en las acciones de educación ambiental, como se evidencia en el informe  de “evaluación del conocimiento sobre el cuidado y protección de los bienes y servicios ambientales del Distrito Capital-vigencia 2019”, publicado en el aplicativo ISOLUCIÓN, en donde se realizó el análisis de las encuestas aplicadas durante el 2019 y con la medición de los impactos que generan el desarrollo de las diferentes estrategias de educación ambiental implementadas por la Secretaría Distrital de Ambiente en la generación de conocimiento de la población participante, se determinó a través  del siguiente indicador: “porcentaje de ciudadanos con aumento de conocimiento frente al cuidado y protección de los bienes y servicios ambientales”, el porcentaje de aumento del conocimiento de la población participante de las actividades de educación desarrolladas del 84% en la vigencia 2019.   
2.3 Riego de corrupción R3: “Posibilidad de utilizar los espacios de participación ciudadana y educación ambiental con fines políticos para favorecimiento de intereses particulares”.  Los lineamientos impartidos, permitieron a los responsables de la ejecución de las actividades, saber cómo actuar en caso de presentarse proselitismo político, durante el desarrollo de las actividades de participación y educación ambiental lideradas por la SDA. 
3. El proceso defino el plan de tratamiento  para los riesgos 3  residuales,  en la evaluación, se evidenció que las acciones se implementaron en el tiempo establecido para su cumplimiento, fueron ejecutadas de conformidad con las fechas de  inicio y terminación, por lo tanto, se concluye que el proceso está adoptando medidas oportunas para minimizar la materialización de los riesgos; sin embargo,  es importante formular indicadores que permitan medir, monitorear y evaluar el cumplimiento y la efectividad de la acciones apoyando asís la toma de decisiones en el proceso. 
4. Durante el tercer cuatrimestre de 2019,  el proceso gestionó y documentó los riesgos a través de la evaluación de: 
4.1 Las actividades de educación ambiental en los ejes temáticos: Manejo integral de residuos sólidos, gestión de riesgos, agua y estructura ecológica principal, biodiversidad y cambio climático. 
4.2 Los recorridos interpretativos realizados en las aulas ambientales. 
4.3 Las caminatas ecológicas realizadas en los territorios ambientales como humedales, rio Tunjuelo, río Fucha, Salitre, Torca y Guaymaral, cerros orientales y páramos; para esta evaluación, el proceso contó con un instrumento aplicado a los asistentes, tanto niños como adultos, antes de iniciar la actividad y al finalizar la actividad. El resultado obtenido en el segundo semestre fue el aumento del conocimiento en un 83% de la población participante de las actividades desarrolladas en las temáticas antes mencionadas. 
4.4 Las acciones ambientales locales articuladas desde la Comisión Ambiental Local, en respuesta a las necesidades ambientales identificadas en las  localidades.
Por lo tanto, durante este periodo, el proceso logro ejecutar 942 actividades de educación ambiental en espacios administrados por la SDA y en las 20 localidades del D.C., con la participación de 111.060 ciudadanos y en los proceso de participación ciudadana participaron 9.628 ciudadanos. 
5. Los controles establecidos en el mapa de riesgos le permitieron al proceso mitigar la materialización de los riesgos de gestión y corrupción identificados; igualmente, la ejecución de los controles se realizó de conformidad con su diseño. 
6. La evaluación al mapa de riesgos, se realizó con entrevistas y evidencias presentadas por la primera línea de defensa, teniendo en cuenta que a la fecha no se ha reportado el monitoreo del tercer cuatrimestre por parte de la segunda línea de defensa, como está establecido en la política de administración de riesgos aprobada en el Comité Institucional de Coordinación de Control Interno el 07/11/2019.
“Segunda Línea de Defensa: La Subsecretaría General y de Control Disciplinario, emite los lineamientos metodológicos para la identificación de los riesgos y sus respectivos controles para facilitar su implementación, para lo cual le corresponde:
a) Asesorar a los procesos en el análisis del contexto interno y externo.
b) Consolidar y socializar el Mapa de Riesgos Institucional.
c) Acompañar y orientar a los responsables de procesos en la identificación, análisis y valoración del riesgo, así como en la aplicación de técnicas y metodologías de análisis e identificación.
d) Asesorar y acompañar la identificación adecuada de riesgos y el diseño de controles efectivos en cada uno de los procesos.
e) Revisar los mapas de riesgos que realicen los procesos y validar que cumplan metodológicamente (identificación, valoración, controles, riesgo inherente y riesgo residual y plan de manejo), como un control previo a su publicación o actualización. 
f) Publicar en ISOLUCIÓN y en la página Web de la entidad el mapa de riesgos consolidado de la entidad y cada vez que surjan modificaciones o actualizaciones.
g) Monitorear los riesgos identificados y los controles establecidos por la primera línea de defensa cada cuatrimestre, es decir, en los meses de abril, agosto y diciembre previo a la evaluación que hace la Oficina de Control Interno.
h) Remitir a la Oficina de Control Interno el informe consolidado resultante del monitoreo realizado. 
i) Presentar al Comité Institucional de Coordinación de Control Interno los resultados de los monitoreos realizados, junto con las recomendaciones para la mejora.
j) Supervisar que la primera línea de defensa identifique, controle, evalué y gestione los riesgos en los temas de su competencia”.
RECOMENDACIONES   
1. Aunque los riesgos identificados están alineados con el objetivo del proceso “Promover, desarrollar y fortalecer los procesos de participación y educación ambiental, como instrumentos de gestión para la apropiación social de los territorios ambientales del Distrito Capital, garantizando el derecho a la participación ciudadana vinculante e incidente”. y los controles establecidos mitigan de manera adecuada los 3 riesgos del proceso, e incluyen las variables: Responsable del control, propósito del control, frecuencia del control, descripción detallada de la operación del control, manejo de las desviaciones del control y evidencia del control, sugerimos que en las reuniones periódicas de autoevaluación que realiza el proceso, se revise la forma como están redactados los riesgos de gestión (R1: Falta de continuidad en los procesos de participación liderados por la SDA y  R2: Bajos conocimientos adquiridos a partir de las acciones de educación ambiental), teniendo en cuenta la definición  de riesgo de gestión establecida en el apartado de “Conceptos básicos relacionados con el riesgo” de la Guía para la administración del riesgo y el diseño de controles en entidades públicas - Riesgos de gestión, corrupción y seguridad digital - Versión 4” del Departamento Administrativo de la Función Pública –DAFP.” que dice: “Riesgo de gestión: posibilidad de que suceda algún evento que tendrá un impacto sobre el cumplimiento de los objetivos. Se expresa en términos de probabilidad y consecuencias”. 
Por lo anterior, proponemos la siguiente definición de los riesgos: 
R1: “Inadecuada gestión en los procesos de participación liderados por la SDA” 
R2: “Insuficiente apropiación de la ciudadana vinculante e incidente de los conocimientos adquiridos a partir de las acciones de educación ambiental establecidas por la SDA”
2. Continuar trabajando en el fortalecimiento de la autoevaluación, actividad que contribuyó al seguimiento oportuno en cuanto al funcionamiento y efectividad de los controles del proceso de Participación y Educación Ambiental. 
3. Fortalecer la aplicación de la política de riesgos aprobada en el Comité Institucional de Coordinación de Control Interno el 29/01/2019, en especial los lineamientos establecidos en el numeral 3.2 Primera Línea de Defensa: “Los líderes de los procesos son los responsables de los riesgos a gestionar y deben asegurarse de aplicar los controles para hacer frente a las deficiencias del proceso, fomentando un escenario de trabajo que favorezca el análisis de los riesgos, para lo cual les corresponde:
• Definir, aplicar y hacer seguimiento a los controles para mitigar los riesgos identificados, alineado con las metas y objetivos de la entidad y proponer mejoras a la gestión del riesgo en su proceso.
• Supervisar la ejecución de los controles aplicados por el equipo de trabajo en la gestión del día a día, detectar las deficiencias de los controles y determinar las acciones de mejora a que haya lugar.
• Desarrollar ejercicios de Autocontrol para establecer la eficiencia, eficacia y efectividad de los controles.
• Informar a la Subsecretaría General y de Control Disciplinario - SGCD y a la Oficina de Control Interno sobre los riesgos materializados en los programas, proyectos, planes y/o procesos a su cargo...”
4. Como resultado de la evaluación al mapa de riesgos del proceso, se identificó un posible riesgo: “Insuficiente participación de ciudadanos en procesos de gestión ambiental local, con el fin de garantizar el derecho a la participación ciudadana vinculante e incidente”, se sugiere su análisis y de ser necesario incluirlo en el mapa de riesgo del proceso para su tratamiento. 
</t>
  </si>
  <si>
    <t>El educador ambiental recibe la solicitud de acciones de educación ambiental a través del formato "126PM01-PR10-F-1 Solicitud de acciones de educación ambiental"  la cual es recibida por la Jefe de la Oficina de Participación, Educación y Localidadesy asignadaal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</si>
  <si>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Bajo dominio del tema por parte del educador.
No implementación de los lineamientos de las Estrategias de Educación Ambiental.
Falta de utilización de las fichas de acción pedagógica.</t>
  </si>
  <si>
    <t>De acuerdo con el ejercicio de autocontrol realizado por el proceso de Participación y Educación Ambiental se concluye que las causas son:
"Bajo dominio del tema por parte del educador", "No implementación de los lineamientos de las Estrategias de Educación Ambiental" y "Falta de utilización de las fichas de acción pedagógica"</t>
  </si>
  <si>
    <t>Validar</t>
  </si>
  <si>
    <t>Se adelanta una jornada de capacitación al equipo de educación ambiental para mejorar el manejo en los temas dadao en las acciones de educación ambiental</t>
  </si>
  <si>
    <t>Encuestas de percepción aplicadas</t>
  </si>
  <si>
    <t>Semestralmente</t>
  </si>
  <si>
    <t>Profesionales y Jefe de Oficina
Procedimiento "Desarrollo de estrategias de educación ambiental"</t>
  </si>
  <si>
    <t>Realizar el análisis y la evaluación de las evaluaciones del conocimientos aplicadas en las actividades de educación ambiental</t>
  </si>
  <si>
    <t>Se revisaron las encuestas aplicadas en las actividades de educación ambiental, contenidas en la TRD: 55 – Planes, del 6 de septiembre de 2019, 7 de diciembre de 2019, y 22 de noviembre de 2019, y el informe del segundo semestre de la vigencia 2019, correspondiente a la  evaluación de las actividades de educación ambiental en donde se midió  y evalúo  el  conocimiento sobre el cuidado y protección de los bienes y servicios ambientales del Distrito Capital</t>
  </si>
  <si>
    <t>De conformidad con las evidencias revisadas y analizadas, durante la evaluación realizada al control del riesgo, se evidencio que el control funciona y se está ejecutando de acuerdo como fue diseñado, por lo tanto, ha evitado la materialización del riesgo.</t>
  </si>
  <si>
    <t>PROBABILIDAD</t>
  </si>
  <si>
    <t>IMPACTO</t>
  </si>
  <si>
    <t>NO ASIGNADO</t>
  </si>
  <si>
    <t>INADECUADO</t>
  </si>
  <si>
    <t>INOPORTUNA</t>
  </si>
  <si>
    <t>INCOMPLETA</t>
  </si>
  <si>
    <t>NO SE INVESTIGAN Y RESUELVEN OPORTUNAMENTE</t>
  </si>
  <si>
    <t>NO ES UN CONTROL</t>
  </si>
  <si>
    <t>R3</t>
  </si>
  <si>
    <t>Posibilidad de utilizar los espacios de participación ciudadana y educación ambiental con fines políticos para favorecimiento de intereses particulares.</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</si>
  <si>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</si>
  <si>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Existencia de intereses particulares para fines políticos.
. Proselitismo político en actividades de participación y educación ambiental. . Entrega de información personal registrada en los espacios de participación ciudadana y educación ambiental sin autorizacion</t>
  </si>
  <si>
    <t>De acuerdo con el ejercicio de autocontrol realizado por el proceso de Participación y Educación Ambiental se concluye que las causas identificadas son coherentes con el riesgo</t>
  </si>
  <si>
    <t>Se cancela la participación de la entidad aduciendo ante el solicitante, la imposibilidad de continuar con la acción de participación o educación ambiental,  el objetivo de la actividad</t>
  </si>
  <si>
    <t>Lineamientos</t>
  </si>
  <si>
    <t xml:space="preserve">Semestral </t>
  </si>
  <si>
    <t>Dar lineamiento al equipo de trabajo de la OPEL en caso de presentarse campañas electorales o proselitismo político dentro de las acciones de participación y educación ambiental.</t>
  </si>
  <si>
    <t>Llineamiento en reuniones de equipo y el registro quedo en las memorias de reunión del 11/06/2019, 25/06/2019 y 26/06/2019</t>
  </si>
  <si>
    <t>Con base en las evidencias revisadas y analizadas, el l control contiene todas las variables establecidas para el diseño de controles, así mismo, está bien formulado y no se ha materializado el riesgo.
Se observó  que la líder del proceso  y los  coordinadores del equipo de participación y educación ambiental dieron los lineamientos en caso de presentarse proselitismo político en las actividades ejecutadas  por la OPEL 
En este periodo de evaluación en las 8 actividades de participación y educación ambiental  revisadas,  se observó que estas se desarrollaron sin novedad en cuanto al tema de  proselitismo político;  por lo tanto, no fue necesario aplicar el control en el periodo comprendido entre el 1° de septiembre y  el 31 de diciembre de 2019.</t>
  </si>
  <si>
    <t>GESTION</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</si>
  <si>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sorporte como correos electrónicos y plataformas de mensajería como Whatsapp y Hangouts (Gmail).</t>
  </si>
  <si>
    <t xml:space="preserve">Errores humanos en la divulgación de la información por falta de revisión o confirmación. 'Entrega de información y documentación incompleta, a destiempo o sin confirmar por parte de las dependencias de la SDA a la OAC, lo que dificulta su divulgación veraz, con oportunidad y transparencia a la ciudadanía. Intermitencia en el funcionamiento de la red que impide la divulgación de la información.
Vulnerabilidades en la infraestructura tecnológica que soportan las actividades de comunicación interna y externa. Fallas en los navegadores que no permiten visualizar los mensajes de comunicación interna
 </t>
  </si>
  <si>
    <t>De acuerdo con el seguimiento realizado al  proceso Comunicaiones, se concluye que las causas identificadas son coherentes con el riesgo</t>
  </si>
  <si>
    <t>Verificar que los documentos o piezas periodsiticas no  sean emitidas con información incompleta.</t>
  </si>
  <si>
    <t>MANUAL:  El responsable de la elaboración de comuniacdos de prensa, solicita a la Dependencia correspondiente a través de mensajería WhatsApp y correo electrónico de la Entidad , revisar el  contenido de datos e información para la aprobación de la publicación en los canales de comunicación con los que cuenta la SDA..</t>
  </si>
  <si>
    <t>Se reune al equipo de trabajo de la Dependencia , y se hacen reunuones de autocontrol.</t>
  </si>
  <si>
    <t>Acta reunión autocontrol.</t>
  </si>
  <si>
    <t>Oportuno por que las acciones se realizan dentro de los terminos  y  de acuerdo a la solicitud.</t>
  </si>
  <si>
    <t>Matriz de Seguimiento</t>
  </si>
  <si>
    <t xml:space="preserve">La Oficina de  Comunicaciones, efectuó  y priorizó  análisis de causa, para  el riesgo de gestión identificado como  R1: “Divulgación de información errada, inoportuna o no autorizada sobre la gestión de la SDA, en los públicos de interés internos y/o externos”,  formuló los controles de los riesgos de conformidad con las causas. “El profesional de la OAC responsable de elaborar un comunicado de prensa, un documento, una pieza audiovisual, gráfica o una campaña, revisa cada vez que se requiere el contenido, datos e información juntamente con la dependencia solicitante para la aprobación de su publicación en los canales de comunicación con los que cuenta la SDA (internos o externos), medios de comunicación, periodistas y redes sociales.  </t>
  </si>
  <si>
    <t>tratamiento.</t>
  </si>
  <si>
    <t>del riesgo.</t>
  </si>
  <si>
    <t xml:space="preserve"> </t>
  </si>
  <si>
    <t xml:space="preserve">CAUSAS </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</si>
  <si>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t>
  </si>
  <si>
    <t xml:space="preserve">Las causas descritas  son coherentes con el riesgo identificado "Posibilidad de no lograr la coordinación interna e interinstitucional para formulación y orientación de Políticas e instrumentos de planeación ambiental, que favorezca la adecuada implementación en el Distrito Capital que aseguren la gestión y sostenibilidad ambiental del Distrito Capital" </t>
  </si>
  <si>
    <t xml:space="preserve">Verificar 
El propósito del control busca prevenir,  puesto que se realiza la verificación aplicando los mecanismos de interlocución en el apoyo de las diferentes etapas de formulación y/o ajuste y/o seguimiento y orientación de Políticas e instrumentos de planeación ambiental. </t>
  </si>
  <si>
    <t>Como esta estructurado el control es un control manual donde se cargan las evidencias en el Drive. G13:M13</t>
  </si>
  <si>
    <t xml:space="preserve">El control indica que: En caso de encontrar que un proceso de formulación, ajuste y orientación de políticas e instrumentos de planeación ambiental no cuenta con el respaldo documental necesario, no se oficializa hasta tanto se consulte interna o externamente para su consecución. Hasta el momento no se ha presentando ninguna desviación. </t>
  </si>
  <si>
    <t>Evidencias: Se expidió la resolución 03561 “Por medio de la cual se aprueba el Plan de Manejo Ambiental –PMA del Parque Ecológico Distrital de Humedal Tunjo y se toman otras determinaciones”
Política Pública de Ruralidad: se está realizando el seguimiento. (TRD-211-56 - Actas de reunión, matrices de plan de acción y seguimiento y radicado 2019EE234122)
PIGA: Se actualizaron las fichas  técnicas de los indicadores reportados en la nueva plataforma del OAB y Elaboración de Boletín 26, 27 y 28 para publicación en la página de la SDA. (TRD 211-12 - Actas de reunión y boletines)</t>
  </si>
  <si>
    <t xml:space="preserve">Es oportuno puesto que se evidencia que realiza cada vez que se demandan procesos de apoyo para la formulación, ajuste y orientación de políticas e instrumentos de planeación ambiental. 
  </t>
  </si>
  <si>
    <t>Profesional Subdirección de Políticas y Planes Ambientales</t>
  </si>
  <si>
    <t>Actualizar cuando se requiera  la caracterización del proceso de Planeación Ambiental Código: 126PM02-CP01, completando las interacciones con los proveedores y clientes tanto interno como externo, las entradas y salidas con sus actividades claves y responsables.
Actualizar el procedimiento 126PM02-PR13 Formulación y/o ajustes de Políticas y/o Instrumentos de planeación ambiental con los nuevos lineamientos del Decreto 668 de 2017 y de las guías y procedimientos del CONPES D.C.</t>
  </si>
  <si>
    <t>Se realizo la Actualización de la caracterización donde se ajusto las  interacciones con los proveedores y clientes, las entradas y salidas con sus actividades y responsables.  Mediante Radicado de aprobación 2019IE62809
El procedimiento se actualizo mediante Radicado de aprobación 2019IE73167 del 1 de Abril de 2019. Sin embargo, tras la reunión con la SDP donde se  socializo la Guía para el seguimiento y evaluación de Políticas Públicas Distritales, lo que permite a la dependencia contar con los lineamientos necesarios para ajustar el procedimiento conforme al Decreto 668 de 2017.</t>
  </si>
  <si>
    <t xml:space="preserve">Se observa que las causas descritas son coherentes con el riesgo identificado. Durante el período se evidencia la aplicabilidad de  los dos controles establecidos y hasta al momento no se han presentado situaciones de materialización del riesgo, se ha evidenciado articulación con las dependencias y a nivel externo con actores estratégicos con responsabilidad sobre la implementación de las políticas.
Se revisó el Plan de mejoramiento por proceso y el plan de mejoramiento  Institucional  y no se encontró hallazgos referente a la  materialización  del riesgo 
</t>
  </si>
  <si>
    <t>Los profesionales de la Subdirección de Políticas y Planes Ambientales, cargan trimestralmente en el DRIVE de la SPPA, la información de los productos y resultados de la aplicación de cada procedimiento con los que cuenta la dependencia,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t>
  </si>
  <si>
    <t xml:space="preserve">Verificar 
El propósito del control busca prevenir debido a que se realiza la verificación de  la información y los productos de la gestión realizada en las diferentes etapas de formulación y/o ajuste y/o seguimiento y orientación de Políticas e instrumentos de planeación ambiental a través del cargue en el drive. </t>
  </si>
  <si>
    <t xml:space="preserve">Como esta estructurado el control es un control manual donde se cargan las evidencias en el Drive. </t>
  </si>
  <si>
    <t xml:space="preserve">El control indica que:  En caso de no encontrar completa la información, se informa al subdirector o coordinador quien mediante correo electrónico requiere al profesional responsable para que allegue la documentación faltante. </t>
  </si>
  <si>
    <t>Se evidencia en el Drive Carpetas paras el cargue de: Politicas, PMA, PIGA, PGA, PDGRDCC, PAL, PACAG13:M13 E INSTRUMENTOS ECONOMICOS</t>
  </si>
  <si>
    <t>Se indica que su frecuencia de aplicación es trimestral.</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</si>
  <si>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t>
  </si>
  <si>
    <t xml:space="preserve">Las causas descritas  son coherentes con el riesgo identificado "Información inconsistente reportada en el Observatorio Ambiental de Bogotá - OAB" </t>
  </si>
  <si>
    <t>Validar
El propósito del control es prevenir puesto que se pueden asigna roles, contraseñas y permisos a los nuevos usuarios, capacita a los responsables designados para la gestión, alimentación y actualización adecuada de la información e inhabilita los usuarios no activos y emite una comunicación oficial sobre su estado.</t>
  </si>
  <si>
    <t xml:space="preserve">La información a publicar en el OAB se recibe a través de comunicación oficial interna o externa o, través de correo electrónico previamente validada por los responsables de las dependencias que la producen,  como evidencia se observa la Plataforma OAB http://oab.ambientebogota.gov.co/indicadores-ambientales-por-tema/
</t>
  </si>
  <si>
    <t xml:space="preserve"> El control indica: que si se detecta información no confiable, inconsistente o irrelevante se inactiva el indicador en el observatorio y se deja registro en el repositorio historial del OAB. Hasta el momento no se ha generado desviaciones.</t>
  </si>
  <si>
    <t>Se evidencian capacitaciones en los meses de octubre, noviembre y diciembre en la nueva interfaz de administración de indicadores del Observatorio Ambiental de Bogotá-OAB (arrow) al Jardín Botánico, Secretaria de Habitad, a los procesos de la SDA. En el periodo evaluado no se observa asignación de roles, contraseñas y permisos a nuevos usuarios en el OAB.</t>
  </si>
  <si>
    <t>El control indica que cada vez que se presentan cambios en el personal que administra el Observatorio Ambiental de Bogotá OAB, el Profesional Técnico Responsable asigna roles, contraseñas y permisos a los nuevos usuarios y realiza las respectivas capacitaciones.</t>
  </si>
  <si>
    <t>Profesional Técnico Responsable</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</si>
  <si>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</si>
  <si>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No se puede evidenciar su operatividad para la evaluar la efectividad de estas acciones puesto que no se han ejecutado.</t>
  </si>
  <si>
    <t xml:space="preserve">Se observa que las causas descritas son coherentes con el riesgo identificado. Durante el segundo período se aplicaron los 3 controles de 4 y no se han presentado situaciones de materialización del riesgo. Sin embargo se sugiere revisar los controles que tienen periodicidad anual puesto que no se han podido evaluar en el periodo y tampoco se evidencian ejercicios de autoevaluación para verificar su efectividad.
Se revisó el Plan de mejoramiento por proceso y el plan de mejoramiento  Institucional  y no se encontró hallazgos referente a la  materialización  del riesgo </t>
  </si>
  <si>
    <t>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t>
  </si>
  <si>
    <t>Verificar
Validar
El propósito del control es prevenir ya que se realiza verificaciones y validaciones de los indicadores referenciados en los informes normados que tienen una periodicidad anual y son iniciando o finalizando la vigencia</t>
  </si>
  <si>
    <t xml:space="preserve">De acuerdo a los informes normados conforme al cronograma (N° 2019ER296090 del 17 de diciembre de 2019 - SDP)  de presentación y se compara  con la información reportada en el Observatorio Ambiental de Bogotá.
Radicado </t>
  </si>
  <si>
    <t xml:space="preserve"> El control indica: De encontrarse alguna desviación se realiza comunicación solicitud de verificación de un indicador para reportarlo en un informe normado. Hasta el momento no se ha generado desviaciones.</t>
  </si>
  <si>
    <t>La aplicación de este control está supeditado a los indicadores referenciados en los informes normados que se generan iniciando o finalizando la vigencia. Se observa que mediante oficio N° 2019ER296090 del 17 de diciembre de 2019  la SDP solicito los informes normados relacionadas con los indicadores estratégicos de la ciudad y la SDA los remitirá el 7 de febrero de 2020 por lo que las verificaciones y validaciones de los indicadores referenciados en los informes normados se reportarán para el próximo periodo evaluado, por lo cual no se puede evaluar la operatividad y efectividad del control.</t>
  </si>
  <si>
    <t>Se realiza conforme al cronograma de presentación, la mayoría son de periodicidad anual. Para este periodo no se elaboraron informes normados. (fecha de publicación del informe normado 22 de marzo de 2020)</t>
  </si>
  <si>
    <t>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t>
  </si>
  <si>
    <t>Verificar
Comparar
 El propósito del control es prevenir ya que se  revisa y verifica toda creación, actualización, modificación y/o finalización de los indicadores ambientales  ingresados en el OAB.</t>
  </si>
  <si>
    <t>Historial del OAB
Correo electrónico de Alerta</t>
  </si>
  <si>
    <t xml:space="preserve"> El control indica: Si se encuentra una inconsistencia en la información del indicador, este queda inactivo en la plataforma del OAB, y se deja registro en el repositorio historial del OAB.</t>
  </si>
  <si>
    <t xml:space="preserve">Actas como soporte al procedimiento de solicitud y creación de indicadores de seguimiento a PACA desde el IDPYBA, donde se validó y realizó el diligenciamiento de información en fichas técnicas de metadato e indicador. Evidencias: *Actas Indicadores *Correo de alerta  *Historial Medatos en interfaz de administración *Correo de ingreso a la plataforma 23 y 24 de diciembre de 2019 </t>
  </si>
  <si>
    <t>Cada vez que se ingrese una creación, actualización, modificación y/o finalización de un indicador</t>
  </si>
  <si>
    <t>El equipo administrador del OAB</t>
  </si>
  <si>
    <t xml:space="preserve">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 </t>
  </si>
  <si>
    <t xml:space="preserve">Validar
 El propósito del control es prevenir puesto que se revisa todas las actualizaciones y ajustes realizados y se documentan. </t>
  </si>
  <si>
    <t xml:space="preserve">En una bitácora en formato Excel, para llevar un control de las actualizaciones y tener un historial del cambio o actualización del metadato o indicador en el OAB. </t>
  </si>
  <si>
    <t xml:space="preserve"> El control indica: Si se encuentra una inconsistencia en la información del indicador, este queda inactivo en la plataforma del OAB y se registra en observaciones en la bitácora. </t>
  </si>
  <si>
    <t xml:space="preserve">Bitácoras mensuales *Matriz de registro mensual de actividades realizadas por los usuarios *Historial Mediatos en interfaz de administración.
* Bitácoras de actualización * Informes  de estadísticas (ORARBO Y OAB)
En el cuatrimestre evaluado se cuenta con 5.864 usuarios registrados en el OAB, de ellos 1.037 usuarios nuevos en el 2019; y 542 en el ORARBO de ellos 113 usuarios nuevos en el 2019. 
</t>
  </si>
  <si>
    <t>Mensualmente se lleva el registro de actividades en una bitácora en formato Excel.</t>
  </si>
  <si>
    <t xml:space="preserve">Los profesionales de la Subdirección de Políticas y Planes Ambientales, cada vez que se requiera realizaran las verificaciones y validaciones de la información reportada por los diferentes actores, de acuerdo con la aplicación de los procedimientos para formulación y seguimiento de política pública conforme a la Guía para la formulación e implementación de políticas públicas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t>
  </si>
  <si>
    <t xml:space="preserve">Las causas descritas  son coherentes con el riesgo identificado "Ocultar o manipular la información en cualquier etapa de la formulación y/o ajuste y/o seguimiento de políticas públicas ambientales e instrumentos de planeación ambiental" </t>
  </si>
  <si>
    <t>Verificar
Validar
 El propósito del control es prevenir puesto que se realiza la verificación y las validaciones de  la información reportada por los diferentes actores, con el fin de contar con información completa y coherente que permita la elaboración y aprobación del documento CONPES D.C. Se realiza el seguimiento mediante la matriz de seguimiento de cada política.</t>
  </si>
  <si>
    <t>Control Manual , Se verifica la información reportada de acuerdo a los procedimientos para formulación y seguimiento de política pública conforme a la Guía para la formulación e implementación de políticas públicas del Distrito.  El seguimiento se realiza a a través la Matriz seguimiento a la implementación de las políticas Matriz_Plan_Accion_BD_09092019.xlsx</t>
  </si>
  <si>
    <t xml:space="preserve">El control indica que: En caso de encontrar información inconsistente reportada por los actores se realiza comunicación oficial donde se solicitará la verificación de la información reportada.  Hasta el momento no se ha presentando ninguna desviación. </t>
  </si>
  <si>
    <t xml:space="preserve">Procedimiento aprobación 2019IE73167, Formulación o ajustes de Políticas o Instrumentos de planeación ambiental
Política Pública para la Gestión de la Conservación de la Biodiversidad del D.C. Matriz seguimiento a la implementación de las políticas Matriz_Plan_Accion_BD_09092019.xlsx
La Secretaria Distrital de Planeación esta elaborando una herramienta de seguimiento la cual se encentra en la fase de diseño y prueba. </t>
  </si>
  <si>
    <t>Cada vez que se requiera realizaran las verificaciones y validaciones de la información reportada por los diferentes actores, de acuerdo con la aplicación de los procedimientos para formulación y seguimiento de política pública conforme a la Guía para la formulación e implementación de políticas públicas del Distrito</t>
  </si>
  <si>
    <t>Instrumentos de planeación que permiten identificar desviaciones de la gestión con relación a lo programado en las políticas públicas o instrumentos de planeación ambiental.
Dar a conocer a las autoridades competentes sobre la conducta, presión o desviación presentada.</t>
  </si>
  <si>
    <t xml:space="preserve">Se observa que las causas descritas son coherentes con el riesgo identificado. Durante el tercer período se observa la aplicabilidad de dos controles de tres establecidos, operando solo los controles 1 y 2. </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</si>
  <si>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</si>
  <si>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Verificar 
El propósito del control busca detectar debido a que los profesionales de la SPPA revisan proyectan y gestionan la adopción de los reglamentos y lineamientos operativos para el funcionamiento y operatividad de las instancias de coordinación, a fin de ser más efectivas. Se observa que la SPPA realizó el seguimiento a las instancias donde participa la SDA.
La SDA publica en su pagina web el reglamento interno, actos administrativos de creación, actas, informes, y los demás documentos que se requieran.
http://www.ambientebogota.gov.co/web/transparencia/informacion-adicional</t>
  </si>
  <si>
    <t xml:space="preserve">Control manual 
SPPA mediante solicitó a las áreas internas de la SDA informar cuáles son las instancias de coordinación que los han convocado durante la vigencia 2019  los radicados SDA-2019ER110373 </t>
  </si>
  <si>
    <t xml:space="preserve">En caso de encontrar información inconsistente se realiza comunicación oficial informado y solicitando su corrección al responsable de las instancias de coordinación. En este segundo seguimiento no se han  generado deviaciones. </t>
  </si>
  <si>
    <t xml:space="preserve"> Acuerdo del Consejo Consultivo de Ambiente, y ACUERDO No. 01 del 28 de febrero de 2019 de Mesa de Trabajo de Protección y Bienestar Animal del CCA.
Modificación a la Resolución 120 de 2019 - Pagina Web. 
2019IE149813 Seguimiento a las instancias de coordinación en las que participa la Secretaria Distrital de Ambiente, donde SPPA remite las evidencias del cumplimiento a compromisos adquiridos en las sesiones de las instancias de coordinación.
Decreto Distrital 365 de 2019.
En la pagina web se encuentra publicado los documentos  concernientes a Comité Sectorial, Consejo Consultivo de Desarrollo Rural, Consejo Consultivo de Ambiente, Comisión Interse. para la Sostenibilidad la Protec Amb el Ecourbanismo y la Ruralidad CISPAER, Comité Intersectorial de Coordinación Jurídica del Sector Ambiental
http://www.ambientebogota.gov.co/web/transparencia/informacion-adicional </t>
  </si>
  <si>
    <t xml:space="preserve"> Cada vez que se requiera  revisan, proyectan y gestionan la adopción de los reglamentos y lineamientos operativos.
 Se actualizo el ACUERDO No. 01 de 2019 de Mesa de Trabajo de Protección y Bienestar Animal del Consejo Consultivo de Ambiente, falta aprobación de la mesa.  En el marco del artículo 118 del Acuerdo 645 de 2016, la Secretaría Distrital de Ambiente proyecto el Decreto que fue sancionado por el Alcalde Mayor el pasado 20 de junio mediante el Decreto Distrital 365 de 2019 “Por medio del cual se racionalizan y se actualizan las instancias de coordinación del sector Ambiente”.</t>
  </si>
  <si>
    <t>Cada vez que se requiera el equipo interdisciplinario de la SPPA emitirá el concepto de valoración para iniciar la formulación o ajuste de la Política o Instrumento de Planeación Ambiental, considerando la integración de la normatividad distrital, nacional e internacional y la jurisprudencia existente, así como la coherencia entre las acciones reportadas en los seguimientos frente a las metas establecidas en el plan de acción según las responsabilidades de cada entidad. Si se encuentra inconsistencia en la información se comunica mediante oficio al Comité Sectorial de Ambiente para que revise las observaciones y se pronuncie sobre ellas para dar o no continuidad con la formulación o ajuste de la política o del instrumento de planeación.</t>
  </si>
  <si>
    <t xml:space="preserve">Verificar
El propósito del control busca prevenir debido  a que el equipo interdisciplinario de la SPPA verifica emitiendo el concepto de valoración antes de iniciar la formulación o ajuste de la Política o Instrumento de Planeación Ambiental. Sin embargo, no hay evidencia de su aplicación. </t>
  </si>
  <si>
    <t xml:space="preserve">No se ha elaborado concepto de valoración  para iniciar la formulación o ajuste de la Política o Instrumento de Planeación Ambiental puesto que están en actualización los  Planes de Acción de las Políticas Publicas Ambientales
</t>
  </si>
  <si>
    <t>El control indica:  que se comunica mediante oficio al Comité Sectorial de Ambiente para que revise las observaciones y se pronuncie sobre ellas para dar o no continuidad con la formulación o ajuste de la política o del instrumento de planeación. Sin embargo, no se ha presentado ninguna desviación ya que no se ha emitido ningún concepto de valoración para iniciar la formulación o ajuste de la Política o Instrumento de Planeación Ambienta</t>
  </si>
  <si>
    <t xml:space="preserve">No hay registro de su ejecución </t>
  </si>
  <si>
    <t xml:space="preserve">El control indica que  se requiera el equipo interdisciplinario de la SPPA cada vez que se emita el concepto de valoración para iniciar la formulación o ajuste de la Política o Instrumento de Planeación Ambiental, Sin embargo, no es oportuno puesto que no se esta llevando a cabo. </t>
  </si>
  <si>
    <t>Profesional Subdirección de Políticas y Planes Ambientales 
(equipo interdisciplinario)</t>
  </si>
  <si>
    <t>Profesional Subdirección de Políticas y Planes Ambientales. 
El equipo  interdisciplinario elabora el concepto</t>
  </si>
  <si>
    <t>ESTRATEGICO</t>
  </si>
  <si>
    <t>OPERATIVO</t>
  </si>
  <si>
    <t>SEGUIMIENTO OCI</t>
  </si>
  <si>
    <t xml:space="preserve">SEGUIMIENTO OCI </t>
  </si>
  <si>
    <t>Baja gestión de la capacidad de los recursos tecnológicos de la Entidad, por lo que los cambios son más reactivos que proactivos.
Ataques informáticos externos que generen daños en los activos de información o permitan la suplantación de los portales institucionales (SGSI).
Caída de los servicios de conectividad o  falla de conexión física o de red interna con el datacenter de la ETB.
Falta de mantenimiento preventivo a los aplicativos.
'Obsolescencia en los elementos tecnológicos tanto en software, de equipos de cómputo o de comunicación.
Fallas en el hardware y/o software y/o redes, posible interrupción del fluido eléctrico, fallas en los equipos de respaldo de energía o de los canales de comunicación.
'Proyectos en TI adquiridos de manera descentralizada en la entidad, duplicando las inversiones en recursos y usabilidad de algunos componentes
No tener definido el plan de continuidad de negocio para TI, ni el plan de recuperación de desastres sobre de los servicios tecnológicos que soportan los procesos de negocio.</t>
  </si>
  <si>
    <t>Las cuasas guardan coherencia con el rieso, se recomienda revisar la causa asociada a la Caída de los servicios de conectividad o  falla de conexión física o de red interna con el datacenter de la ETB. Teneindo en cuenta que hace referencia a eventos externos que pueden no ser contralables por el proceso.</t>
  </si>
  <si>
    <t>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t>
  </si>
  <si>
    <t>El control busca validar la informacion que va a ser reportada</t>
  </si>
  <si>
    <t xml:space="preserve">A taves de actas de reunion con los usarios el ingeniero desarrollodar docuemtna las necesidades y la implemtacion de los desarrollos solcitados </t>
  </si>
  <si>
    <t>El control no evidencia qué pasa con las desviaciones
y/o excepciones.  La descripcion de la medida despues de la valoracion del control no reflaja las acciones ni el tratamento requerido para el riesgo residual.</t>
  </si>
  <si>
    <t xml:space="preserve">No es especifica la periodocidad, esta hace referencia a que depende de la demanda por parte de los usuarios </t>
  </si>
  <si>
    <t xml:space="preserve">El control reporta qu el responble es El Ingeniero desarrollador </t>
  </si>
  <si>
    <t>Para la verificación de los controles se tomó como muestra reporte del mes de diciembre del monitoreo de  capacidad y disponibilidad de la infraestructura tecnológica de la entidad suministrado por la herramienta NAGIOS la cual  reportó el servicio de acceso vía HTTP a forest con disponilidad de 99,991% (23,9 horas diarias - 719,978 horas al mes), la disponibilidad del servicio de ODA-Oracle disponibilidad del 99,99% y del CIMAB contó a nivel general con una disponibilidad del 99.110%, con 726,378 horas de tiempo disponibles al mes y el Observatorio de Bogotá, la red LAN en cuanto a los equipos de seguridad perimetral y servidores de directorio activo, contó con una disponibilidad del 100%.</t>
  </si>
  <si>
    <t>El riesgo no se encuentra materializado  Para la verificación de los controles se tomó como muestra reporte del mes de diciembre del monitoreo de  capacidad y disponibilidad de la infraestructura tecnológica de la entidad suministrado por la herramienta NAGIOS la cual  reportó el servicio de acceso vía HTTP a forest con disponilidad de 99,991% (23,9 horas diarias - 719,978 horas al mes), la disponibilidad del servicio de ODA-Oracle disponibilidad del 99,99% y del CIMAB contó a nivel general con una disponibilidad del 99.110%, con 726,378 horas de tiempo disponibles al mes y el Observatorio de Bogotá, la red LAN en cuanto a los equipos de seguridad perimetral y servidores de directorio activo, contó con una disponibilidad del 100%.</t>
  </si>
  <si>
    <t>Evaluado el cumplimiento de los controles se evidencia eficacia operatividad para los controles 1,2 y 5 no se evidencia operatividad para los controles 3,4,6,7 y 8, teniendo en cuenta que el riesgo de indisponibilidad de los servicios tecnológicos no se ha materializado aun con la inoperatividad de algunos controles se recomienda revisarlos y unificarlos.
Los controles no se encuentran bien definidos en sus atributos, por lo que se recomienda revisar la Guía para la administración del riesgo y el diseño de controles en entidades públicas del Departamento Administrativo de la Función Pública DAFP.
Para la verificación de los controles se tomó como muestra reporte del mes de diciembre del monitoreo de  capacidad y disponibilidad de la infraestructura tecnológica de la entidad suministrado por la herramienta NAGIOS la cual  reportó el servicio de acceso vía HTTP a forest con disponilidad de 99,991% (23,9 horas diarias - 719,978 horas al mes), la disponibilidad del servicio de ODA-Oracle disponibilidad del 99,99% y del CIMAB contó a nivel general con una disponibilidad del 99.110%, con 726,378 horas de tiempo disponibles al mes y el Observatorio de Bogotá, la red LAN en cuanto a los equipos de seguridad perimetral y servidores de directorio activo, contó con una disponibilidad del 100%.</t>
  </si>
  <si>
    <t>El equipo administrador de infraestructura monitorea diariamente la capacidad y disponibilidad de la infraestructura tecnológica de la entidad mediante herramientas de CACTI, NAGIOSXI, y reporta un informe mensual de la disponibilidad de los servicios de TI.</t>
  </si>
  <si>
    <t>El control busca reportar la capaidad y disponibildiad de la infraestructura tecnologica</t>
  </si>
  <si>
    <t>Mediante informe mensual se reportan las novedades encontratads por los diferentes sistemas de informacion en cuanto al funcionmiento de servisoos de tecnologoa de informacion con os que cuenta la entidad</t>
  </si>
  <si>
    <t>El control es oportuno se realiza monitoreo diariamente</t>
  </si>
  <si>
    <t xml:space="preserve">El control reporta qu el responble es El equipo administrador de infraestructura </t>
  </si>
  <si>
    <t>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t>
  </si>
  <si>
    <t>El control busca prevenir posibles fallas de hardware</t>
  </si>
  <si>
    <t>Mediante el cumplimientod del cronograma realizado para el mantenimiento del hardware instalado en la entidad.</t>
  </si>
  <si>
    <t>No es especifica la periodocidad, esta hace referencia al cumplimietno del cronograma de mantenimiento de hardware</t>
  </si>
  <si>
    <t>El control reporta qu el responble es El equipo de soporte técnico</t>
  </si>
  <si>
    <t>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t>
  </si>
  <si>
    <t xml:space="preserve">El control busca cotejar las incidencias de fallas para solucionar errores de los sistemas de informacion </t>
  </si>
  <si>
    <t xml:space="preserve">a travez de la plataforma de mesa de ayuda se registran las incidencias reportadas de los sistemas de informacion </t>
  </si>
  <si>
    <t>El control reporta qu el responble es El coordinador del sistema de información</t>
  </si>
  <si>
    <t>El administrador de bases de datos (DBA) realizar revisión y mantenimiento del motor de base de datos ORACLE y otros almacenes de datos de los sistemas de información de la entidad, con una periodiciada diaria y realizando las respectivas copias de respaldo en las cintas de almacenamiento magnéticas.</t>
  </si>
  <si>
    <t>El control busca mantener con nivel alto el funcionamiento del motor e base de datos ORACLE</t>
  </si>
  <si>
    <t>Mediante los reportes generados por los diferente almacenes de datos de los sistemas de informacion de la entidad.</t>
  </si>
  <si>
    <t xml:space="preserve">El control reporta qu el responble es El administrador de bases de datos (DBA) </t>
  </si>
  <si>
    <t>El gestor de requerimientos administrador de la Mesa de servicios evalua y clasifica las solicitudes de servicios de TI diariamente, y designa un responsable para su escalamiento del nivel de servicio a fin de solucionar o atender el requerimiento o incidente,  conforme al registro de requerimientos de TI por parte de los usuarios.</t>
  </si>
  <si>
    <t>El controlor  busca atender los requerimientos de tecnologia de informacion de los usuarios</t>
  </si>
  <si>
    <t xml:space="preserve">El control reporta qu el responble es El gestor de requerimientos administrador de la Mesa de servicios </t>
  </si>
  <si>
    <t>El equipo de infraestructura y de comunicaciones verifica diariamente, el procesamiento de los diferentes servicios de TI y la disponibilidad del canal de la ETB.</t>
  </si>
  <si>
    <t>El control busca alertar sobre los fallas presentadas en la disponibildad del calnal de internet suministrado por ETB</t>
  </si>
  <si>
    <t xml:space="preserve">A traves de la revision de capacidad y consumo del ancho de banda tanto del canal de respaldo como el de prodcuccion de internet.y a traves de correos electronicos para reportar las alertas correpsondientres. </t>
  </si>
  <si>
    <t xml:space="preserve">El control reporta qu el responble es El equipo de infraestructura y de comunicaciones </t>
  </si>
  <si>
    <t>La herramienta Mesa de Servicios Aranda aplica automáticamente una encuesta de percepción, en donde su diligenciamiento es voluntario por el usuario. Con los resultados de la encuesta, el gestor de requerimientos administrador de la mesa realiza análisis de los resultados y elabora un informe semestral de encuesta de percepción de la mesa de servicios, incluyendo el análisis de la ocurrencia de incidentes y requerimientos de TI, documentación de acciones de mejora.</t>
  </si>
  <si>
    <t xml:space="preserve">El control busca analisar la informacion suministrada por los usuarios a traves de encuentas de persepcion con el fin de tejecutar  acciones de mejora que correpondan </t>
  </si>
  <si>
    <t>El control es oportuno se realiza monitoreo semestral</t>
  </si>
  <si>
    <t>El control reporta qu el responble es el gestor de requerimientos administrador de la mesa de ayuda</t>
  </si>
  <si>
    <t xml:space="preserve">Bajo control sobre los eventos e incidentes de seguridad de la información.
Perdida de memoria histórica de las acciones ejecutadas en seguridad de la información por falta de registros y reportes. 
Ataques informáticos internos y externos que generen daños en los activos de información o permitan la suplantación de los portales institucionales (SGSI).
Baja aplicación de las políticas de seguridad de la información en otros procesos de la entidad.
No se identifican ni valoran adecuadamente los activos de información de todos los procesos.
Mal manejo para el almacenamiento y custodia de la información.
No contar con cláusulas de cumplimiento de propiedad intelectual y de derechos de autor o de licenciamiento de software en los contratos con proveedores y contratistas. 
</t>
  </si>
  <si>
    <t>Las causas guardan coherencia con el rieso, se recomienda tener en cuenta que los  eventos externos deben  ser posibles de contralar por el proceso.</t>
  </si>
  <si>
    <t>El oficial de seguridad de la información gestiona la adopción y apropiación de politicas especificas de gestión de seguridad de la información, conforme al plan de trabajo.</t>
  </si>
  <si>
    <t>El control busca apropiar las policas de seguridad de la informacion</t>
  </si>
  <si>
    <t>Mediante el cumplimietno del plan de trabajop de capacitaciones en gestion de la seguridad de la informacion</t>
  </si>
  <si>
    <t xml:space="preserve">El control no especifica la perioicidad </t>
  </si>
  <si>
    <t xml:space="preserve">El oficial de seguridad de la información </t>
  </si>
  <si>
    <t xml:space="preserve">1,  tips de seguridad presentados en las pantallas de bloqueo o fondos de escritorio de los computadores  2, contención y notificación a las entidades pertinentes  dado por el COLCERT de Colombia,  correcciones pertinentes de las vulnerabilidades encontradas 3, monitoreo mediante la herramienta SANDBOX en donde se evidencio amenazas detectada de Malware = 3. S
</t>
  </si>
  <si>
    <t xml:space="preserve">El riesgo no se encuentra materializado  ser evisaron:1,  tips de seguridad presentados en las pantallas de bloqueo o fondos de escritorio de los computadores  2, contención y notificación a las entidades pertinentes  dado por el COLCERT de Colombia,  correcciones pertinentes de las vulnerabilidades encontradas 3, monitoreo mediante la herramienta SANDBOX en donde se evidencio amenazas detectada de Malware = 3. S
</t>
  </si>
  <si>
    <t>Evaluado el cumplimiento del control se evidencia eficacia teniendo en cuenta la ejecución del 100% de los controles, no obstante, no se encuentran bien definidos los atributos del control, por lo que se recomienda revisar la Guía para la administración del riesgo y el diseño de controles en entidades públicas del Departamento Administrativo de la Función Pública DAFP.
Con respecto al control No. 6, existe un potencial riesgo de materialización en la seguridad de la información teniendo en cuenta que se observó que los equipos de cómputo de la entidad estuvieron por un periodo de tiempo sin el antivirus, así mismo no se evidenciaron registros de acciones implementadas para mitigar los efectos adversos, de la cual no se ha documentado como posibles causas la afectación por virus y sus medidas de mitigación para su reducción.
se recomienda tener en cuenta la observación remitida en el informe de seguimiento especial estrategia de gobierno digital Decreto 2573 de 2014 y Ley de transparencia y del derecho de acceso a la información pública Ley 1712 de 2014.</t>
  </si>
  <si>
    <t>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t>
  </si>
  <si>
    <t>El control busca validar la informacion almacenada en las copias de respaldo a los datos relevantes de la SDA</t>
  </si>
  <si>
    <t>Mediante la verificacion de las coias de respaldo almacenadas en la herramienta Symantec,</t>
  </si>
  <si>
    <t>El control no especifica la perioicidad en tanto que registra que la periodicidad puede ser diaria,, semanal, mensual, o semestyral</t>
  </si>
  <si>
    <t>El administrador de backup</t>
  </si>
  <si>
    <t xml:space="preserve">El oficial de seguridad gestiona los incidentes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o </t>
  </si>
  <si>
    <t xml:space="preserve">El control busca gestionar incidentes </t>
  </si>
  <si>
    <t xml:space="preserve">El oficial de seguridad </t>
  </si>
  <si>
    <t>El oficial de seguridad de la información implementa los lineamientos o controles del anexo A de la norma ISO27001 priorizados, conforme al plan de trabajo y  según criticidad e impacto para la entidad.</t>
  </si>
  <si>
    <t>El control busca aplicar las acciones del plan de trabajo del modelo de seguridad y privacidad de la informacion</t>
  </si>
  <si>
    <t>A traves dela implementacion del modelo de seguridad y privacidad de l informacion</t>
  </si>
  <si>
    <t>El oficial de seguridad realizar monitoreo permanente de posibles vulnerabilidad y fallas de red y en los  equipos móviles de la SDA , a través de herramientas tecnológicas (Tenable y Airwatch), monitoreo y verificación de elementos de información a través de la herramienta SandBox, con una periodicidad semanal.</t>
  </si>
  <si>
    <t xml:space="preserve">El control busca identificar posibles fallas de red y vulnerabilidad de equipos moviles </t>
  </si>
  <si>
    <t>A traves del monitore de la informacion suministrada por la herramienta de seguridad   SandBox</t>
  </si>
  <si>
    <t>El Director de Gestión Corporativa debe mantener activa y en funcionamiento la licencia del Antivirus y contar con el servicio de soporte técnico del mismo.</t>
  </si>
  <si>
    <t>El control busca mantener vigente y en funcionamiento la licencia de antivuros de la entidad</t>
  </si>
  <si>
    <t>Se evidencia que esta actividad se encuentra vencida toda vez que la entidad no cuanta actualmente con licencia activa de antivirus</t>
  </si>
  <si>
    <t xml:space="preserve">El Director de Gestión Corporativa </t>
  </si>
  <si>
    <t>Insuficientes ejercicios de sensibilización y apropiación de los servicios y  bondades de las TICs.
Resistencia al cambio y procesos de inducción y reinducción inadecuados. 
Inexistencia de una base de datos de conocimiento que le permita al usuario autogestionar sus problemas informáticos.
Pérdida de memoria histórica de las acciones ejecutadas en seguridad de la información por falta de registros y reportes. 
Resistencia de la ciudadanía al aprovechamiento de las herramientas
Responsabilidades compartidas entre procesos, que generan conflicto entre servidores y su incumplimiento. 
Poco control en las mediciones de percepción de las herramientas informáticas
Deficiente divulgación de las bondades de los Sistemas de Información existentes en la Entidad.</t>
  </si>
  <si>
    <t>El coordinador temático promueve el uso y apropiación mediante capacitación y socialización de  manejo y funcionamiento de los sistemas de información, de acuerdo con las necesidades identificadas o  a lo programado, realizando una evaluación aleatoriamente sobre la capacitación.</t>
  </si>
  <si>
    <t xml:space="preserve">Los controles identificados para la mitigacion del riesgo no cumplen con las caracteristicas necesarias toda vez que hacen referencia a actividades que deben ser desarrolladas en el tiempo </t>
  </si>
  <si>
    <t>	hallazgo No. 5 en el informe de Definitivo auditoria interna Integral. Proceso de Evaluación, Control y Seguimiento NO C Por subutilización del Sistema ONTRACK para el registro de la totalidad de las actas e informes derivados de visitas técnicas.
	 “Sistema de Gestión de Salud y Seguridad en el Trabajo” del aplicativo ISOLUCION el cual se encuentra sin operación y funcionamiento, con lo cual se podrían se optimizaría la administración del SGSST.</t>
  </si>
  <si>
    <t>El riesgose encuentra materializado segun  	hallazgo No. 5 en el informe de Definitivo auditoria interna Integral. Proceso de Evaluación, Control y Seguimiento NO C Por subutilización del Sistema ONTRACK para el registro de la totalidad de las actas e informes derivados de visitas técnicas.
	 “Sistema de Gestión de Salud y Seguridad en el Trabajo” del aplicativo ISOLUCION el cual se encuentra sin operación y funcionamiento, con lo cual se podrían se optimizaría la administración del SGSST.</t>
  </si>
  <si>
    <t>Se evidencia materialización del riesgo, identificado mediante las siguientes observaciones de auditoria interna realizadas durante la vigencia 2019:
	hallazgo No. 5 en el informe de Definitivo auditoria interna Integral. Proceso de Evaluación, Control y Seguimiento NO C Por subutilización del Sistema ONTRACK para el registro de la totalidad de las actas e informes derivados de visitas técnicas.
	 “Sistema de Gestión de Salud y Seguridad en el Trabajo” del aplicativo ISOLUCION el cual se encuentra sin operación y funcionamiento, con lo cual se podrían se optimizaría la administración del SGSST.
Por lo anterior se evidencia que los controles no son eficaces para la mitigación del riesgo por lo cual se recomienda la actualización y reevaluación de los controles.</t>
  </si>
  <si>
    <t>El equipo de seguridad de información desarrolla las acciones comprendidas de acuerdo con la necesidades identificadas o  a lo programado en el plan de capacitación y sensibilización en seguridad de la información de la SDA para la vigencia.</t>
  </si>
  <si>
    <t xml:space="preserve">Inexistencia de una fuente de datos única que permita generar reportes para la toma de decisiones o reportes operativos, frente a los procesos que soportan la operación de entidad.
Poco intercambio de información con otros sistemas de nivel distrital y nacional, que permita información estructurada y confiable.
Múltiples fuentes de información formuladas, utilizadas y no socializadas en la entidad
Fallas en la ejecución de los lineamientos existentes para la gestión documental del proceso.
</t>
  </si>
  <si>
    <t>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pagina web.</t>
  </si>
  <si>
    <t>El control busca estandarizar y actualizar las bases dedatos existentes en la entidad</t>
  </si>
  <si>
    <t>A traves de la actualización de la base de datos de terceros del Sistema de Información Ambiental - Forest</t>
  </si>
  <si>
    <t xml:space="preserve">Solicitudes realizadas a traves de la mesa de ayuda </t>
  </si>
  <si>
    <t>El coordinador de base de datos de terceros en forest</t>
  </si>
  <si>
    <t>	Observación No. 4 informe Final de Auditoría Interna al Proceso de Gestión Ambiental y Desarrollo Rural el cual evidencia dispersión e incompletitud de la información que puede generar un riesgo de disponibilidad, pérdida, confiabilidad y trazabilidad de la información, así como del control que garantice el cumplimiento del Plan de Manejo Ambiental PMA en el tiempo definido.</t>
  </si>
  <si>
    <t>El riesgo se encuentra materializado segun  	Observación No. 4 informe Final de Auditoría Interna al Proceso de Gestión Ambiental y Desarrollo Rural el cual evidencia dispersión e incompletitud de la información que puede generar un riesgo de disponibilidad, pérdida, confiabilidad y trazabilidad de la información, así como del control que garantice el cumplimiento del Plan de Manejo Ambiental PMA en el tiempo definido.</t>
  </si>
  <si>
    <t>Se evidencia materialización del riesgo, identificado mediante las siguientes observaciones de auditoria interna realizadas durante la vigencia 2019:
	Observación No. 4 informe Final de Auditoría Interna al Proceso de Gestión Ambiental y Desarrollo Rural el cual evidencia dispersión e incompletitud de la información que puede generar un riesgo de disponibilidad, pérdida, confiabilidad y trazabilidad de la información, así como del control que garantice el cumplimiento del Plan de Manejo Ambiental PMA en el tiempo definido.
Por lo anterior se evidencia que los controles no son eficaces para la mitigación del riesgo por lo cual se recomienda la actualización y reevaluación de los controles</t>
  </si>
  <si>
    <t>Formalización y consolidación de políticas y estándares de TI.
Acelerada inclusión de normativa, lineamientos y términos en temas de seguridad y privacidad de la información, en transparencia y acceso a la información, y demás elementos contenidos en la estrategia de Gobierno Digital emitido por entidades del orden nacional y distrital.
La administración de las TICs no se encuentran de manera independiente en la estructura jerárquica de la entidad.
Debilidad en la planeación articulada de los proyectos estratégicos de la entidad que contengan tecnologías de la información y las comunicaciones.
Formulación aislada de proyectos de la entidad que contienen algún componente de tecnología sin la orientación técnica y estratégica de la administración de las TIC. Inexistencia de un proceso institucional estructurado que administre, gestione, monitoree y haga seguimiento de las inversiones e iniciativas en  tecnologías de la información y las comunicaciones.
Desarticulación  entre los proyectos estratégicos de la entidad que tienen algún componente de tecnologías de la información y las comunicaciones.</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</si>
  <si>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evaluan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t>
  </si>
  <si>
    <t>El control busca evaluar y validar  las solcitudes realizadasque involucren solcuiones tecnologiicas</t>
  </si>
  <si>
    <t>Plan Estratégico de Tecnologías de la Información (PETI)</t>
  </si>
  <si>
    <t>los controles no son efectivos para este riesgo y no se encuentran bien definidos sus atributos, por lo que se recomienda revisar la Guía para la administración del riesgo y el diseño de controles en entidades públicas del Departamento Administrativo de la Función Pública DAFP.
Se reitera la inoperatividad de los controles teniendo en cuenta que estos hacen referencia a las actividades requeridas para la actualización, implantación y seguimiento del Plan Estratégico de Tecnologías de la Información (PETI) y no a controles gestionados para la mitigación del riesgo inherente. Por lo anterior se recomienda verificar y actualizar los controles reportados.</t>
  </si>
  <si>
    <t>El equipo asesor de TI diseña y aplica herramientas de autoevaluación y seguimiento trimestral al Plan Estratégico de Tecnologías de la Información - PETI.</t>
  </si>
  <si>
    <t>El control busca hacer seguimiento a l  l Plan Estratégico de Tecnologías de la Información - PETI.</t>
  </si>
  <si>
    <t>Mediante la realizacion de un informe trimestral de seguimiento y autoevaluacion al Plan Estratégico de Tecnologías de la Información - PETI.</t>
  </si>
  <si>
    <t>informe trimestral de seguimiento y autoevaluacion al Plan Estratégico de Tecnologías de la Información - PETI.</t>
  </si>
  <si>
    <t>trimestral</t>
  </si>
  <si>
    <t>Equipo asesor del PETI</t>
  </si>
  <si>
    <t>El equipo asesor de TI reformula y actualiza el Plan Estratégico de Tecnologías de la información y las comunicaciones, ajustandolo a las necesidades estratégicas en TI, la disponibilidad presupuestal y la politica de gobierno digital, conforme a una necesidad normativa o ajuste presupuestal.</t>
  </si>
  <si>
    <t xml:space="preserve">El Director de Planeación y Sistemas de Información Ambiental adelanta acciones para implementar gradualmente el procedimiento de Arquitectura Empresarial en la entidad, mediante la vinculación del perfil profesional que realice la definición y documentación del proceso de Arquitectura empresarial, así como la realización de ejercicios de arquitectura empresarial en la Entidad con el fin de alinear procesos, datos, aplicaciones e infraestructura tecnológica con los objetivos estratégicos de la SDA y su respectiva articulación con el PETI. </t>
  </si>
  <si>
    <t xml:space="preserve">Debilidad en la aplicación de políticas de seguridad y acceso a las plataformas tecnológica.
No estar preparado a cambios significativos en la legislación y en la normatividad. 
Vigencia para el cumplimiento de los lineamientos de arquitectura definidos por MinTIC. 
Mal manejo de contraseñas y privilegios en la administración de las plataformas tecnológica, por omisión - acción, uso del poder o desviación de gestión pública.
Sistemas de información
susceptibles de manipulación o
adulteración.
Alteración y uso indebido de la información almacenada en el Sistema de Información Ambiental-Forest, para ocultar, alterar o eliminar para beneficio privado
</t>
  </si>
  <si>
    <t>El Coordinador del sistema de información en conjunto con el abogado de la DPSIA diseña, documenta en los estudios previos y documentos técnicos de soporte de las adquisiciones o actualizaciones de componentes de TI,  los acuerdos de confidencialidad, conforme al plan anual de adquisiciones del proyecto de TI y los lineamientos de seguridad de la información.</t>
  </si>
  <si>
    <t>El control busca identificar y reglamentar los acuerdos de confidencialidad, conforme al plan anual de adquisiciones del proyecto de TI y los lineamientos de seguridad de la información.</t>
  </si>
  <si>
    <t>A trevez de los estudios previos requeridos para las adquisiciones o actualizaciones de componentes de TI</t>
  </si>
  <si>
    <t>El control no especifica su periodicidad</t>
  </si>
  <si>
    <t>El Coordinador del sistema de información en conjunto con el abogado de la DPSIA</t>
  </si>
  <si>
    <t>No se ha materializado teniendo en cuenta que no se requirió por parte del proceso de gestión de tecnología, adelantar investigaciones preliminares de manera preventiva relacionadas con el uso indebido de la información.</t>
  </si>
  <si>
    <t>Se evidencia que el riesgo no se ha materializado teniendo en cuenta que no se requirió por parte del proceso de gestión de tecnología, adelantar investigaciones preliminares de manera preventiva relacionadas con el uso indebido de la información. 
Los controles asociados al riesgo no cumplen con las características requeridas teniendo en cuenta que hacen referencia a actividades que se ejecutan en el tiempo la cuales no están enfocadas a la mitigación del riesgo asociado.
los controles no cuentan con atributos bien definidos, por lo que se recomienda revisar la Guía para la administración del riesgo y el diseño de controles en entidades públicas del Departamento Administrativo de la Función Pública DAFP.</t>
  </si>
  <si>
    <t>El grupo de infraestructura de TI mantiene la regla de cambio de contraseña automáticamente cada 30 días con el directorio activo de la entidad, a fin de que garantizar la autenticación del usuario que accesa al Sistema de información ambiental.</t>
  </si>
  <si>
    <t>El control busca verificar la autenticidad de los usuarios para la accesibilidad de la informacion</t>
  </si>
  <si>
    <t xml:space="preserve">Se realiza de manera automatizada con cada usuario registrado </t>
  </si>
  <si>
    <t>Se evidencia a traves de la ventana de inicio de los computadores</t>
  </si>
  <si>
    <t xml:space="preserve">El grupo de infraestructura de TI </t>
  </si>
  <si>
    <t>Contar con el log o historial de log o registro del sistema de información Forest, para verificar los eventos de trazabilidad de las actividades ejecutadas  y demás acciones realizadas por cada usuario, como lo son participación o consulta de procesos y proyección de documentos.</t>
  </si>
  <si>
    <t>aplicativo forest</t>
  </si>
  <si>
    <t>el control no especifica un reponsable</t>
  </si>
  <si>
    <t>El Coordinador del Sistema de información forest verifica el estado de los procesos activos en el sistema, antes de dar el paz y salvo del servidor público, conforme al procedimiento PA08-PR05 de gestión contractual, así mismo se basa en el ultimo reporte de las actividades ejecutadas en el último mes por el usuario y verifica los procesos trasladados, a fin de determinar su cumplimiento de las tareas asignadas en el Forest y si estan cuentan con autorización de traslado por el jefe inmediato.</t>
  </si>
  <si>
    <t xml:space="preserve">El control busca verificar el estado de los procesos en forest para emitir paz y salvo </t>
  </si>
  <si>
    <t>Se realiza a traves de la verificacion del aplicativo FOREST</t>
  </si>
  <si>
    <t xml:space="preserve">paz y salvo </t>
  </si>
  <si>
    <t xml:space="preserve">El Coordinador del Sistema de información forest </t>
  </si>
  <si>
    <t>El grupo administrador de forest finaliza o desactiva un proceso creado en este sistema, con la verificación previa de un registro de solicitud en la mesa de servicios y una  evaluación de la justificación informada en el ticket, para determinar si procede o no el cierre del proceso.</t>
  </si>
  <si>
    <t>El control busca determinar la procedencia del cierre de un proceso</t>
  </si>
  <si>
    <t>Se realiza a traves de la mesa de ayuda</t>
  </si>
  <si>
    <t>caso registrado de cierre de proceso en la mesa de ayuda</t>
  </si>
  <si>
    <t xml:space="preserve">El grupo administrador de forest </t>
  </si>
  <si>
    <t>GESTIÓN TECNOLÓGICA</t>
  </si>
  <si>
    <t>El control busca verificar la trazabilidad de actividades</t>
  </si>
  <si>
    <t>Estudios previos requeridos para las adquisiciones o actualizaciones de componentes de TI</t>
  </si>
  <si>
    <t>Cada vez que se requiere adelantar un proceso de contratación en las modalidades de licitación pública, selección abreviada, concurso de méritos o contratación directa diferente  prestación de servicios, el abogado de la Subdirección Contractual presenta el tema ante el Comité de Contratación para que esta instancia recomiende o no la continuidad del proceso, cuya decision queda documentada en el acta del Comité de Contratación. El abogado asignado continúa con el desarrollo de trámite del proceso precontractual generando el proyecto de Acto de Apertura o de Justificación segùn el caso que aplique, el cual se remite a través del Forest a la Subdirectora Contractual quien verifica que la información esté contenida en los referidos actos para la firma del ordenador del gasto. Si se detecta que el proceso no fue objeto de presentación al Comité de Contratación, el abogado informa a la Subdirectora Contractual para que convoque a esta instancia. Adicionalmente, si se detecta que el Acto de Apertura o de Justificación no hace referencia a la información de la decisión del Comité de Contratación, la Subdirectora Contractual devuelve el proceso al abogado asignado para su inclusión a través de Forest.</t>
  </si>
  <si>
    <t xml:space="preserve">TIPO INTERNO "PROCESOS" 
Incumplimiento procedimientos internos
No contar con actas de comité de contratación
Comité de contratación sin el cumplimiento de los requisitos para su celebración
Problemas de comunicación con los demás procesos sobre las necesidades contractuales. 
Fallas en la ejecución de los lineamientos existentes para la gestión documental del proceso. 
TIPO  EXTERNO POLITICOS
Cambio de lineamientos distritales.  
Determinación de métodos de contratación extensos y complejos, que pueden retrasar el cumplimiento de términos y la calidad de los productos y servicios requeridos. </t>
  </si>
  <si>
    <t>Si existe coherencia</t>
  </si>
  <si>
    <t xml:space="preserve">VERIFICAR </t>
  </si>
  <si>
    <t>Manual - Actas</t>
  </si>
  <si>
    <t>Se deberà informar al ordenador del gasto para iniciar los tràmites respectivos</t>
  </si>
  <si>
    <t>Orden del dia de cada comité de Contrataciòn y las actas del  y listas de asistencia</t>
  </si>
  <si>
    <t>OPORTUNO</t>
  </si>
  <si>
    <t>Profesional Especializado 
Subdirectora Contractual
Segùn procedimientos internos</t>
  </si>
  <si>
    <t>Profesional Especializado 
Subdirectora Contractual</t>
  </si>
  <si>
    <t>Devolver el acto al abogado quien tendra que someter el tema al comite de contratación,</t>
  </si>
  <si>
    <t xml:space="preserve">De acuerdo con la revisión realizada, no se evidenció situaciones sobre devoluciones </t>
  </si>
  <si>
    <t>Se revisan agendas, listas de asistencia y acta de las sesiones del comité fechas; 18 de octubre, 1 y 19 de noviembre, 6, 11 y 17 de diciembre de 2019.</t>
  </si>
  <si>
    <t>Tercer seguimiento cuatrimestral vigencia 2019,  Conforme a las evidencias revisadas se encontró que no se ha materializado el riesgo. 
Se revisaron agendas, listas de asistencia y acta de las sesiones del comité fechas; 18 de octubre, 1 y 19 de noviembre, 6, 11 y 17 de diciembre de 2019, encontrando que el control se ha implementado.</t>
  </si>
  <si>
    <t>Cada vez que se requiere adelantar un proceso precontractual, la dependencia solicitante prepara los estudios y documentos previos y los remite a la Subdirección de Proyectos y Cooperación Internacional y a la Subdirección Contractual para la verificación a través del Sistema de Información SIPSE de que el objeto a contractar se encuentre incluido en el Plan Anual de Adquisiciones y que los requisitos habilitantes y de evaluación sean coherentes con la modalidad de selección. Después de realizada la verificación, la Subdirección Contractual publica los documentos previos en la plataforma SECOP II cuyas modalidades de licitación pública, selección abreviada, concurso de méritos y mínima cuantía, son objeto de observaciones por parte de cualquier ciudadano en aspectos técnicos, jurídicos y financieros, las cuales se resuelven por cada responsable de acuerdo al cronograma del proceso y se publican en el SECOP II. Al culminar la etapa de observaciones, el Comité Evaluador, según su competencia, realiza la verificación de las ofertas desde los factores técnicos, jurídicos y financieros, cuyos resultados también se publican de acuerdo con el conograma establecido para dejarlas a disposición de los oferentes para las observaciones. Luego de resueltas las observaciones se recomienda al ordenar del gasto la adjudicación o declaratoria desierta.
Si se detectan inconsistencias en la etapa de estructuración, se devuelve a la dependencia a través del SIPSE para los ajustes correspondientes.  Si en la etapa de observaciones o de evaluación se encuentra procedente lo observado, se ajusta el pliego definitivo o se expide la respectiva adenda ó se realiza el ajuste del informe de evaluación conforme a las observaciones procedentes.  Ningún proceso precontractual se adelanta hasta tanto no se resuelvan las observaciones internas y externas.</t>
  </si>
  <si>
    <t>TIPO INTERNO "COMUNICACIÓN"
Filtrar información confidencial 
Alteración de los resultados.
TIPO  EXTERNO ECONOMICOS
Aceptar dadivas o cualquier beneficio por parte de los contratistas</t>
  </si>
  <si>
    <t>VERIFICAR</t>
  </si>
  <si>
    <t>Reporte de SIPSE y PREDIS</t>
  </si>
  <si>
    <t>Se realizarà la respectiva denuncia a los entes de control</t>
  </si>
  <si>
    <t>Mediante memorando  la Subdirectora Contractual hace constar que durante el trimestre evaluado no se han presentado no se han presentado, quejas denuncias o reclamos relacionados con “La posibilidad de direccionar la Contratación y/o vinculación en favor de un tercero”.</t>
  </si>
  <si>
    <t>Devolver a quien estructure el proceso para ajustar los criterios que no corresponada o limiten la participación</t>
  </si>
  <si>
    <t>Mediante memorando 2020IE044366 la Subdirectora Contractual hace constar que durante el periodo no se han presentado no se han presentado, quejas denuncias o reclamos relacionados con “La posibilidad de direccionar la Contratación y/o vinculación en favor de un tercero”.</t>
  </si>
  <si>
    <t>Se consultaron fuentes como forest Subdirección Contractual No. 2020IE044366 y el informe de auditoría interna al proceso comunicado con el forest No. 2019IE277317.
La consulta del reporte del SIPSE no facilita identificar la trazabilidad y materialización del riesgo</t>
  </si>
  <si>
    <t>Al inicio de cada vigencia se planifican las auditorías a realizar durante el año las cuales se incorporan dentro del Plan Anual de Auditoria PAA que es presentado para la aprobación del Comité Institucional de Coordinación de Control Interno antes del 31 de enero. Dentro del PAA se definen las actividades, responsables, fechas de ejecución, programación vs ejecución y porcentaje y su estado se reporta a través de correo electrónico a la servidora designada previo a cada reunión mensual de autocontrol con el fin de verificar su cumplimiento. En la reunión de autocontrol se verifica conjuntamente con la Jefe de la Oficina de Control Interno el estado de cada actividad programada y si se presentan atrasos u obstáculos en la ejecución de las actividades, se analizan las causas y se acuerdan compromisos con los responsables asignados que quedan documentados en actas que son objeto de seguimiento.</t>
  </si>
  <si>
    <t>Cada vez que se inicia un ejercicio de auditoria, el auditor líder asignado prepara el plan específico de auditoria el cual se somete a la revisión y aprobación de la Jefe de la oficina de Control Interno y se remite mediante radicado al área objeto de auditoria para su conocimiento y preparación con mínimo 5 días de anticipación. A su vez, el plan se discute en la reunión de apertura y, de presentarse observaciones, se ajusta cuando se requiere, se notifica nuevamente mediante radicado y se documenta en el módulo de auditoria del aplicativo ISOLUCION.</t>
  </si>
  <si>
    <t xml:space="preserve">Para cada auditoría iniciada, el profesional responsable de la evaluación y seguimiento proyecta un memorando a la dependencia evaluada previa revisión y firma de la Jefe de la Oficina de Control Interno la cual queda documentada en el Sistema de Información Ambiental Forest, solicitando la información requerida para que sea puesta a disposición de manera oportuna y completa, en caso de no estar disponible en los repositorios de los Sistemas de Información de la Secretaría. En todo caso, el lider del proceso suscribe y allega a la Oficina de Control Interno la carta de representación. En el evento que no se aporte la información o no se atienda el ejercicio de evaluación, se informa al líder de la dependencia o proceso y, de ser posible, se ajusta la programación; de lo contrario se adelanta la actividad con la información disponible. </t>
  </si>
  <si>
    <t>Para cada ejercicio de auditoría se remite el informe preliminar al área auditada a través de una comunicación radicada en el Sistema de Información Ambiental Forest, previa revisión y firma de la Jefe de Control Interno. Una vez oficializado el informe preliminar, el área auditada puede ejercer el derecho de la contradicción y defensa dentro del plazo establecido. Si existen objeciones, se revisan conjuntamente entre el auditor líder y los auditores acompañantes discutiendo los ajustes o cambios cuando hay lugar a ello y se emite el informe definitivo a través comunicación interna radicada en el Sistema de Información Ambiental Forest. Los resultados definitivos se comunican en la reunión de cierre y si se presentan casos de no aceptación de algún resultado, se presentan en el Comité Institucional de Coordinación de Control Interno cuyos miembros definen si se mantiene o no el hallazgo encontrado, lo cual se documenta con la correspondiente acta.</t>
  </si>
  <si>
    <t xml:space="preserve">Cada vez que se culmina un ejercicio de auditoria o un informe consolidado, el auditor responsable crea un caso en la mesa de ayuda Aranda adjuntando el informe definitivo aprobado por la Jefe de Control Interno para que sea publicado en el menú del esquema de publicación correspondiente del sito web de la Secretaría. A través de correo electrónico se reciben alertas sobre el estado de la solicitud y cuando realiza la publicación, se reciben una encuesta de satisfacción sobre el servicio, la cual se diligencia después de verificar la correcta publicación. </t>
  </si>
  <si>
    <t xml:space="preserve">Cada vez que se culmina una auditoría, el auditor líder registra el informe definitivo de auditoría en el módulo "Auditorías" del aplicativo ISOLUCION, junto con la carta de representación, plan de auditoria definitivo, las comunicaciones oficiales de entrega de información y la evaluación de los auditores. En caso de que el auditor encuentre que los informes no pueden ser publicados en el aplicativo ISOLUCION, se registra una incidencia a través de la Mesa de Ayuda Aranda para que se habiliten los privilegios o se realicen las correcciones, sobre lo cual se reciben las alertas del estado de la solicitud a través de correo electrónico y una vez resuelto el problema, se procede con el registro de los documentos de auditoria. </t>
  </si>
  <si>
    <t>AUTOMATICO</t>
  </si>
  <si>
    <t>Entrega tardía de la información por parte de las dependencias. información insumo para evaluaciones y seguimientos, no disponible o incompleta,. Inobservancia del plan específico de auditoría. Desatención del proceso auditor y solicitudes de aplazamiento o prórrogas. Solicitud de tareas imprevistas y falta de priorización.Inobservancia del procedimiento auditor
Inadecuada planeación del proceso de auditoria..</t>
  </si>
  <si>
    <t>Ofrecimiento o recepción de dadivas. Pagos de favores
Amiguismo
Presiones indebidas. Ausencia o baja efectividad de los controles. Indebido manejo de la información</t>
  </si>
  <si>
    <t>SEMIAUTOMATICO</t>
  </si>
  <si>
    <t>Control 1: Comunicación con radicado No. 2019IE254842 del 30 de octubre de 2019, Acta de Autocontrol No. 11 del 17 de octubre de 2019, Acta de Autocontrol No. 12 del 07 de noviembre de 2019, Acta del Autocontrol No. 13 del 09 de diciembre de 2019, registros de asistencia de reuniones de instalación, Archivos de gestión TRD 110-7-7.2 carpeta de auditorías TRD No. 
Control 2: Planes específicos de auditoría, Comunicación de inicio de auditoria interna al proceso de Gestión Contractual según radicado No. 2019IE204393 del 04 de septiembre de 2019, Comunicación de inicio de auditoria interna al proceso de Gestión de Talento Humano - SGSST según radicado 2019IE258871 del 05 de noviembre de 2019
Control 3: Comunicación interna de solicitud de información según radicado No. 2019IE204393 del 04 de septiembre de 2019, cartas de representación Sistema de Información ISOLUCION menú "Sistema de Gestión de Seguridad y Salud en el Trabajo".
Acción Complementaria "Realizar capacitaciones en la aplicación de los procedimientos de auditoria": La actividad  complementaria ha sido cumplida según se registró en el reporte del trimestre anterior, se realizó revisión del procedimiento según se citó en las actas de autocontrol No. 11 del 17 de octubre de 2019 y No. 12 del 07 de noviembre de 2019, en esta última se socializó la presentación del DAFP sobre la actualización de roles de la Oficina de Control Interno y la aplicación de la TRD de la Oficina.
Ubicación de las Evidencias: Sistema de Información Ambiental Forest, correos electrónicos institucionales, aplicativo ISOLUCION, TRD 110.2-2,4, TRD 110-7-7,2, www.ambientebogota.gov.co botón "Transparencia y Acceso a la Información Pública" botón "Control" menú "Reportes de Controlo Interno" carpeta "1.1. Evaluación y seguimiento" subcarpeta "1.1.1. Auditorias Internas", "2019", Sistema de Información ISOLUCION menú "Sistema de Gestión de Seguridad y Salud en el Trabajo" y módulo de "Auditorias".</t>
  </si>
  <si>
    <t>Control 1: Informe preliminar de auditoria interna al proceso de Gestión Contractual según radicado No. 2019IE269830 del 19 de noviembre de 2019, Informe preliminar de auditoria interna al proceso de Gestión de Talento Humano - SGSST  según radicado No. 2019IE282592 del 04 de diciembre de 2019, objeciones al informe preliminar de auditoría al proceso de Gestión Contractual según radicado No. 2019IE271803 del 22 de noviembre de 2019, objeciones al informe preliminar de auditoría al proceso de Gestión de Talento Humano - SGSST según radicado No. 2019IE286446 del 10 de diciembre de 2019, respuesta a las objeciones al informe preliminar de auditoria interna al proceso de Gestión Contractual según radicado No. 2019IE275630 del 27 de noviembre de 2019, respuesta a las objeciones al informe preliminar de auditoria interna al proceso de Gestión de Talento Humano - SGSST según radicado No. 2019IE287897 del 11 de diciembre de 2019, informe definitivo de auditoría interna del proceso de Gestión Contractual según radicado No. 2019IE277317 del 28 de  noviembre de 2019, informe definitivo de auditoría interna del proceso de Gestión de Talento Humano - SGSST según radicado No. 2019IE290035 del 12 de diciembre de 2019, registros de asistencia a la reunión de cierre, archivos de gestión de la Oficina de Control Interno TRD 110-7-7.2</t>
  </si>
  <si>
    <t>Las desviaciones, obstáculos o limitaciones son tratadas en las reuniones mensuales de autocontrol, son analizadas y se acuerdan soluciones y compromisos que son objeto de seguimiento en la siguiente sesión.</t>
  </si>
  <si>
    <t>Responsables de la aplicaciión del control</t>
  </si>
  <si>
    <t>Jefe de Oficina de Control Interno</t>
  </si>
  <si>
    <t>Contratistas
Profesionales de la Oficina de Control Interno</t>
  </si>
  <si>
    <t>OPORTUNO
CUANDO SE REQUIERE</t>
  </si>
  <si>
    <t>La actividad  complementaria ha sido cumplida según se registró en el reporte del trimestre anterior, se realizó revisión del procedimiento según se citó en las actas de autocontrol No. 11 del 17 de octubre de 2019 y No. 12 del 07 de noviembre de 2019, en esta última se socializó la presentación del DAFP sobre la actualización de roles de la Oficina de Control Interno y la aplicación de la TRD de la Oficina.</t>
  </si>
  <si>
    <t>El informe preliminar de auditoria interna al proceso de Gestión Contractual fue revisado por la funcionaria Irelva Canosa Suárez según consta en el radicado No. 2019IE269830 del 19 de noviembre de 2019. El informe preliminar de auditoria interna al proceso de Gestión de Talento Humano - SGSST fue revisado por el profesional Francisco Javier Romero Quintero  según consta en el radicado No. 2019IE282592 del 04 de diciembre de 2019. La actividad queda cumplida toda vez que los ejercicios de auditoría para la vigencia 2019 han concluido. Dada la importancia de esta actividad dentro del ejercicio auditor y considerando su efectividad, será incorporada como parte del control en la actualización del mapa de riesgos para la vigencia 2020.</t>
  </si>
  <si>
    <t>Durante el cuarto trimestre se dio inicio con la aplicación del control 1 a través de comunicación con radicado No. 2019IE254842 del 30 de octubre de 2019  solicitando la información sobre auditorias requeridas por los procesos a fin de estructurar el universo de auditorías y proceder con la priorización para la formulación del plan anual de auditorias para la vigencia 2020. A su vez, se aplicaron  los controles 2 y 3  para la ejecución de las auditorias de los procesos de Gestión Contractual y Gestión de Talento Humano - SGSST cuyos informes definitivos se remitieron mediante radicados No 2019IE277317 del 28 de noviembre de 2019 y 2019IE290035 del 28 de noviembre de 2019.  No obstante, durante el período se materializó el riesgo de inoportunidad en la entrega del informe de auditora del proceso de Gestión  Contractual debido a sobrecarga laboral, a la finalización de la vigencia y a la necesidad de destinar esfuerzos para el empalme con la nueva administración, pero no se generaron consecuencias que afectaran los objetivos de esta auditoria.  El 100% de los informes de ley fueron presentados y publicados oportunamente en el sitio web www.ambientebogota.gov.co banner "Transparencia y acceso a la información pública" menú "Reportes de Control Interno", carpetas "1.1.2. Informes de Ley" , "1.1.3. Seguimientos plan de mejoramiento suscrito ante la Contraloría", "1.1.4. Seguimientos plan de mejoramiento por proceso", "1.1.5. Seguimiento a indicadores" y "1.1.6. Seguimientos especiales".</t>
  </si>
  <si>
    <t xml:space="preserve">Durante este trimestre, los tres controles fueron aplicados integralmente y han sido efectivos para prevenir la materialización del riesgo toda vez que los mismos quedan ampliamente documentados en las comunicaciones y documentos anexos que se registran en el Sistema de Información Ambiental Forest, en los papales de trabajo y en las carpetas físicas y electrónicas que contienen las actuaciones dentro del ejercicio auditor. Es necesario indicar que el módulo de auditoría del aplicativo ISOLUCION sigue presentado dificultades de funcionalidad que han impedido documentar completamente todos los registros de las auditorias, pero se han interpuesto los casos a través de la mesa de ayuda y correos a fin de subsanar la situación. </t>
  </si>
  <si>
    <r>
      <t xml:space="preserve">Los controles han sido efectivos y el riesgo no se ha materializado.
</t>
    </r>
    <r>
      <rPr>
        <b/>
        <sz val="11"/>
        <color theme="1"/>
        <rFont val="Tahoma"/>
        <family val="2"/>
      </rPr>
      <t xml:space="preserve">
SOLUCIONES Y RECOMENDACIONES:
</t>
    </r>
    <r>
      <rPr>
        <sz val="11"/>
        <color theme="1"/>
        <rFont val="Tahoma"/>
        <family val="2"/>
      </rPr>
      <t xml:space="preserve">
1. Mantener en operación los controles establecidos y revisar periódicamente el estado de gestión de los riesgos del procesos para determinar oportunidades de mejoramiento.
1. Asignar un auditor diferente al equipo auditor para que a través del Sistema de Información Ambiental Forest, realice la revisión del informe preliminar.
</t>
    </r>
  </si>
  <si>
    <r>
      <t xml:space="preserve">El riesgo  se materializó en el informe de auditora del proceso de Gestión  Contractual debido a sobrecarga laboral, a la finalización de la vigencia y a la necesidad de destinar esfuerzos para el empalme con la nueva administración, pero no se generaron consecuencias que afectaran los objetivos de esta auditoria.
</t>
    </r>
    <r>
      <rPr>
        <b/>
        <sz val="11"/>
        <color theme="1"/>
        <rFont val="Tahoma"/>
        <family val="2"/>
      </rPr>
      <t xml:space="preserve">
SOLUCIONES Y RECOMENDACIONES:
</t>
    </r>
    <r>
      <rPr>
        <sz val="11"/>
        <color theme="1"/>
        <rFont val="Tahoma"/>
        <family val="2"/>
      </rPr>
      <t>1. Notificar al proceso auditado cada vez que se requiera ajustar y modificar las fechas de ejecución de la auditoría.
2. Realizar la actualización del procedimiento PC01-PR01 Auditorias Internas incluyendo una actividad o lineamiento de operación sobre la modificación del plan de trabajo de auditoría comunicando los ajustes a través de memorando interno a todos los interesados.</t>
    </r>
  </si>
  <si>
    <t xml:space="preserve">"El profesional o técnico de la Dirección de Gestión Corporativa efectúa la toma física de inventario anualmente de los bienes de la entidad, la cual se registra en el formato 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 Así mismo dentro del procedimiento Egreso o salida definitiva de bienes - baja  Código: PA07-PR02 se establece en lineamientos y politica de operación "En caso de pérdida de elementos: corresponde realizar un reporte a través de la página web de la policía nacional por la pérdida de los elementos indicando la descripción del elemento con el número de placa de inventario, e imprimirlo para realizar los trámites necesarios.
En caso de hurto: cuando una persona ha sido víctima de robo de elementos, corresponde formular la correspondiente denuncia penal ante las unidades de la Fiscalía General de la Nación – URI o ante la SIJIN de la Policía Nacional de Colombia más cercana, indicando la descripción del elemento con el número de placa de inventario. En caso de desviación el pofesional de almacén hace el seguimiento correspondiente de acuerdo a las denuncias reportadas. </t>
  </si>
  <si>
    <t xml:space="preserve">INTERNO POR PROCESOS: Falta de identificación de los bienes en servicio.
Falta de conciencia de funcionarios a cargo de la custodia de los bienes 
Falenciasen los controles establecidos para la seguridad de los bienes
Deficiencias en el registro de inventarios.
INTERNO PERSONAL: Alta rotación del personal 
Falta concientizar a los funcionarios de la importancia del proceso de gestión de recursos físicos para lograr el cumplimiento de los lineamientos establecidos. 
Carencia de conciencia institucional por parte de funcionarios y contratistas con el uso racional de los recursos suministrados por la secretaría (elementos de oficina y de aseo). </t>
  </si>
  <si>
    <t xml:space="preserve">De acuerdo con el ejercicio de autocontrol realizado por el proceso de Gestión Administrativa, se concluye que las causa establecidas corresponden al riesgo. </t>
  </si>
  <si>
    <t xml:space="preserve">Procedimientos
Inventario </t>
  </si>
  <si>
    <t>Se realiza las respectivas denuncias y se inicia con los respectivos tràmites</t>
  </si>
  <si>
    <t>los comprobantes de egreso de los bienes reportados como pérdidas o hurto, correspondientes al segundo trimestre del año, se anexa de igual manera los memorandos donde se comunicó a disciplinarios cada evento.  2019IE117133,  2019IE117169,  2019IE114236  
Los bienes han sido reportados a control disciplinario y a la aseguradora oportunamente.</t>
  </si>
  <si>
    <t xml:space="preserve">Profesional o Tècnico </t>
  </si>
  <si>
    <t>Reportar a la oficina de Control Disciplinario interno la relacion de funcionarios con elementos faltantes para iniciar las diligencias pertienentes para recuperar el inventario.</t>
  </si>
  <si>
    <t xml:space="preserve">Se relacionan los memorandos mediante los cuales se informa a la SGCD sobre la perdida de bienes asi:
Mediante memorando 2019IE257131, se reportó a la SGCD, la perdida del bien de placa bien SDA No. 15321
Mediante memorando 2019IE274161, se reportó a la SGCD, la pérdida del bien de placa SDA No. 15331
Mediante memorando 2019IE302946, se reportó a la SGCD, la pérdida bien de placa SDA No. 12062
Mediante memorando 2019IE301330, se reportó a la SGCD, la pérdida bien de placa SDA No. 15184, 15199 y 15265
Mediante memorando 2019IE301587, se reportó a la SGCD, la pérdida bien de placa SDA No. 19237
Mediante memorando 2019IE301591, se reportó a la SGCD, la pérdida bien de placa SDA No. 17782, 17792 y 17818
Mediante memorando 2019IE304870, se reportó a la SGCD, la pérdida bien de placa SDA No. 11039 y 12240
Mediante memorando 2019IE304738, se reportó a la SGCD, la pérdida bien de placa SDA No. 17165
Mediante memorando 2019IE304883, se reportó a la SGCD, la pérdida bien de placa SDA No. 14813.
</t>
  </si>
  <si>
    <t>El riesgo se ha meterializado,  ha habido perdida de elementos, especialmente celulares.
Los elementos que estan a cargo de los contratistas de prestación de servicios son generalmente repuestos. Los que se encuentran a cargo de los funcionarios se remiten a proceso disciplinario y se aplica el seguro. 
Todas las perdidas son notificadas a la aseguradora y a la SGCD.</t>
  </si>
  <si>
    <t>El riesgo de que no se recuperen los bienes extraviados por parte de los funcionarios es alto, sin embargo la mayoría se recura a través de la aplicación del seguro, el volumén de esta  perdidas son mínimas, en cantidad.</t>
  </si>
  <si>
    <t>LAS CAUSAS GUARDAN COHERENCIA CON EL RIEGO</t>
  </si>
  <si>
    <t>*Inadecuada planeación 
*Falta de aplicación estricta de las políticas de operación establecidas en los procesos y procedimientos y su articulación.
Incumplimiento de entrega de las evaluaciones de desempeño en los tiempos establecidos.
Falta de rigurosidad en la aplicación de pruebas de selección.
'El personal viculado no se le garantiza la continuidad en el ejercicido del cargo en razon los cambios de administración, y legislación
'Incumplimiento a los lineamientos definidos en el procedimiento</t>
  </si>
  <si>
    <t>Las causas guardan relacion con el riego</t>
  </si>
  <si>
    <t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El  caso de presentar una deviación se constituye incumplimiento de este deber, siendo esto una  falta grave y será sancionable disciplinariamente, sin perjuicio de que se cumpla con la obligación de evaluar y aplicar rigurosamente el procedimiento señalado, por lo que la Dirección de Gestión Corporativa requerirá al evaluador justificación del incumplimiento de la misma y debera informar a la SGCD para el debido proceso.                                                        </t>
  </si>
  <si>
    <t>El control busca prevenir incumplimientos con los tiempos establecidos para la presentacion de las aevalucaiones de desempeño</t>
  </si>
  <si>
    <t>la ejecucion del control es a tarves de comunicaciones internas las cuales no se rereflejan en la redasccion del control</t>
  </si>
  <si>
    <t xml:space="preserve">En  caso de presentar una deviación se constituye incumplimiento de este deber, siendo esto una  falta grave y será sancionable disciplinariamente, sin perjuicio de que se cumpla con la obligación de evaluar y aplicar rigurosamente el procedimiento señalado, por lo que la Dirección de Gestión Corporativa requerirá al evaluador justificación del incumplimiento de la misma y debera informar a la SGCD para el debido proceso.                                                        </t>
  </si>
  <si>
    <t xml:space="preserve">Se tomo como evidencia los memorandos internos  2019IE174392 informando  
la etapa de Evaluación del Desempeño del Primer semestre correspondiente al periodo comprendido
del 1º de febrero al 31 de julio de 2019, por lo cual deberá producirse la calificación dentro de los
quince (15) días siguientes al vencimiento de dicho período y No.  2019IE202291  como evidencia del riesgo residual enviado a la SRHS informando que a la fecha de envio de la comunicacion culminó la etapa de Evaluación del Desempeño, correspondiente
al Primer Semestre de 2019, es decir del 1º de febrero y el 31 de julio, debiendo producirse una
calificación dentro de los quince (15) días siguientes al vencimiento de dicho período, sin el recibo  en su totalidad de  las evaluaciones de los servidores de esa Subdirección,  </t>
  </si>
  <si>
    <t>La periodocidad se hace de manera oportuna</t>
  </si>
  <si>
    <t xml:space="preserve">El responsable no se define de manera precisa </t>
  </si>
  <si>
    <t>Con el proposito de dar cumplimiento cabal a la norma y a  los plazos establecidos para la entrega de evaluación final, la Dirección de Gestión Corporativa mediante correo electronico remitio el dia 03 de enero de 2020 a los Directivos de la entidad, los  lineamientos para adelantar el tramite de evaluación en terminos, cumpliendo con el plazo establecido en el control de minimo diez dias antes de cumplier el plazo establecido en este caso el dia 15 de febrero de 2020 para entregar las evaluaciones a empleados de carrera administrativa.</t>
  </si>
  <si>
    <t>correo electrónico remitió el día 03 de enero de 2020 a los Directivos de la entidad</t>
  </si>
  <si>
    <t>Evaluado el cumplimiento del control se evidencia eficacia teniendo en cuenta la ejecución del 100% de los controles y que están bien definidos los  atributos, se cumplen, no se ha materializado el riesgo, por lo que se concluye que el control efectivo para este riesgo.
Se revisó como evidencia del cumplimiento: correo electrónico remitido el día 03 de enero de 2020 a los Directivos de la entidad con los  lineamientos para adelantar el trámite de evaluación en términos, cumpliendo con el plazo establecido en el control de mínimo diez días antes de cumplir el plazo establecido en este caso el día 15 de febrero de 2020 para entregar las evaluaciones a empleados de carrera administrativa.</t>
  </si>
  <si>
    <t>1.Falta de compromiso de los funcionarios
2. Ausencia de un diagnóstico real y objetivo
3. Inadecuada programación
4. Inadecuada socialización y divulgación
Dificultades en la disponibilidad de recurso</t>
  </si>
  <si>
    <t>La Guía para la Formulación del Plan Institucional de Capacitación –PIC- con base en el Aprendizaje Organizacional.- establece las pautas para que la formulación de los Planes Institucionales de Capacitación PIC se aborden de manera integral: Proporciona pasos, instrumentos, formatos para entender el aprendizaje organizacional y el enfoque de capacitación por competencias, con esta herramiento la profecional de Bienestar y Capacitación de la  DGC  formula el plan Institucional y la profesional de Bienestar y Capacitación realiza verificación al Plan de Capacitaciones y seguimiento trimestral al indicador de cumplimiento y  establece revisión periódica de los resultados arrojados por el indicador de capacitacion. En caso de desviaciones dentro del procedimiento: Elaboración y ejecución de los Planes Institucionales de Capacitación y Estímulos Código: 126PA01-PR32, se establece en politicas y lineamientos de operación lo siguiente:  La Administración enviará copias al área disciplinaria del organismo, ante un posible detrimento patrimonial, si se denota la inasistencia de los servidores públicos inscritos a las actividades de bienestar y capacitación programadas, sin justificación escrita y bien soportada.</t>
  </si>
  <si>
    <t>El control busca cumplir con la programacion establecida para las capcitaciones.</t>
  </si>
  <si>
    <t xml:space="preserve">Mediante el diligenciamiento de actas de compromiso y revisiones de asistencia a las capacitaciones programadas </t>
  </si>
  <si>
    <t>La Administración enviará copias al área disciplinaria del organismo, ante un posible detrimento patrimonial, si se denota la inasistencia de los servidores públicos inscritos a las actividades de bienestar y capacitación programadas, sin justificación escrita y bien soportada.</t>
  </si>
  <si>
    <t>Acta de compromiso y autorizacion de actividades</t>
  </si>
  <si>
    <t>El control se establece de manera oportuna</t>
  </si>
  <si>
    <t>profesional de Bienestar y Capacitación</t>
  </si>
  <si>
    <t>PLAN INSTITUCIONAL DE CAPACITACIÓN
PIC 2019</t>
  </si>
  <si>
    <t>Revision del indicador de gestion Seguimiento a la formulación e implementación al plan de Capacitación 2019</t>
  </si>
  <si>
    <t>Evaluado el cumplimiento del control se evidencia eficacia hubo ejecución del 100% de los controles, no se materializó el riesgo.
Se revisó como evidencia las capacitaciones realizadas durante el tercer cuatrimestre del 2019, con la participación de los servidores públicos inscritos a las actividades programadas, dando cumplimiento a los temas establecidos en el Plan de Capacitaciones 2019.
No obstante se observa que dentro del Plan de Capacitaciones los temas priorizados durante la vigencia objeto de capacitación para los funcionarios, no se encuentran establecidos en un cronograma en el cual se refleje de forma precisa: las fechas de ejecución, responsables, recursos, población objetivo, los objetivos, metas, ni tampoco como ejercicio de autoevaluación los resultados logrados con la ejecución de este plan y las mejoras por implementar.
La dimensión de MIPG direccionamiento Estratégico y Planeación contempla dentro de sus objetivos Definir los cursos de acción y la disposición de recursos dentro de la operación de las actividades.
Se recomienda evaluar como posible riesgo del proceso “No lograr el fortalecimiento de las competencias con las capacitaciones planificadas y ejecutadas por la entidad en el PAC”, teniendo en cuenta que el objetivo del proceso contempla el fortalecimiento de las competencias, con el propósito de tener servidores íntegros y comprometidos con la misión, visión y objetivos institucionales de la Secretaría Distrital de Ambiente.</t>
  </si>
  <si>
    <t xml:space="preserve">*Inadecuada planeación 
*Falta de aplicación estricta de las políticas de operación establecidas en los procesos y procedimientos y su articulación.
Incumplimiento de entrega de las evaluaciones de desempeño en los tiempos establecidos.
Falta de rigurosidad en la aplicación de pruebas de selección.
'El personal viculado no se le garantiza la continuidad en el ejercicido del cargo en razon los cambios de administración, y legislación
* Debilidades en los procesos de inducción y reinducción de la entidad. 
Ausencia de un sistema integrado de información en lo relacionado con las historias laborales de los servidores públicos de la Entidad. </t>
  </si>
  <si>
    <t>Las siguientes causas no guardan relacion con el riego identificado: 
'El personal viculado no se le garantiza la continuidad en el ejercicido del cargo en razon los cambios de administración, y legislación</t>
  </si>
  <si>
    <t>La DGC establece el procedimiento  para el cumplimiento legal en la vinculación de personal. Previo a la vinculación de un servidor, el profesional  de la DGC, realiza aplicación de criterios de evaluación técnico juridicos sobre experiencia e idoneidad  conforme lo establece el Manual de funciones y requisitos adoptado por la entidad. En caso de presentarse una desviación en la vinculación de un servidor, sera falta grave y disciplinaria para las personas intervinientes en proceso de vinculación, en tal caso se informará a la Subsecretaría General y de Control Disciplinario para el debido proceso.</t>
  </si>
  <si>
    <t>El control busca validar los requisitos necesarios para la vinculacion de funcionarios</t>
  </si>
  <si>
    <t>Mediante el diligenciamiento de la lista de chequeo de requisitos para posesion, certificacion de cumlimeitno de requisitos y los requisitos exigidos en el manual de funciones vigente</t>
  </si>
  <si>
    <t xml:space="preserve"> sera falta grave y disciplinaria para las personas intervinientes en proceso de vinculación, en tal caso se informará a la Subsecretaría General y de Control Disciplinario para el debido proceso.</t>
  </si>
  <si>
    <t>lista de chequeo de requisitos para posesion, certificacion de cumlimeitno de requisitos y los requisitos exigidos en el manual de funciones vigente del funcionario Jose Hernan Garavito</t>
  </si>
  <si>
    <t>La frecuancia es oportuna</t>
  </si>
  <si>
    <t xml:space="preserve">No es especifica el responsable </t>
  </si>
  <si>
    <t>PLAN TA DE EMPLEOS SDA A 31 DE DICIEMBRE DE 2019</t>
  </si>
  <si>
    <t>PLAN TA DE EMPLEOS SDA A 31 DE DICIEMBRE DE 2020</t>
  </si>
  <si>
    <t>La acción de control se cumple, los atributos del control están bien formulados y no se ha  materializado el riesgo.
Se revisó como evidencia los nombramientos efectuados con corte 30 de diciembre de 2019, encontrando que el área de talento Humano para el tercer cuatrimestre de 2019 no efectuó nombramientos de personal.</t>
  </si>
  <si>
    <t>SECRETARÍA DISTRITAL DE AMBIENTE</t>
  </si>
  <si>
    <t>APLICATIVO PARA EL LEVANTAMIENTO Y SEGUIMIENTO DEL  MAPA DE RIESGOS  POR PROCESO</t>
  </si>
  <si>
    <t>EVALUACION DEL DISEÑO DE CONTROLES 
OFICINA DE CONTROL INTERNO</t>
  </si>
  <si>
    <t xml:space="preserve">EVALUACIÓN </t>
  </si>
  <si>
    <t>EVAUACION DEL DISEÑO DE CONTROLES</t>
  </si>
  <si>
    <t>R1</t>
  </si>
  <si>
    <t>Registro inadecuado de los hechos económicos.</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</si>
  <si>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t>
  </si>
  <si>
    <t>Errores en la digitación del reconocimiento contable de los hechos económicos.
Posibles errores en el contenido de los documentos fuente para el reconocimiento contable de los hechos económicos.
Falta de revisión del reconocimiento contable de los hechos económicos previo al cierre contable</t>
  </si>
  <si>
    <t xml:space="preserve">
Se concluye que el riesgo  es coherente con las causas identificadas y las acciones de control descritas.</t>
  </si>
  <si>
    <t>Conciliar, comparar y verificar</t>
  </si>
  <si>
    <t>Control manual</t>
  </si>
  <si>
    <t>Se revisaron y resolvieron oportunamente</t>
  </si>
  <si>
    <t>Formatos de conciliación 
Correos</t>
  </si>
  <si>
    <t>Acorde a la criticidad del riesgo</t>
  </si>
  <si>
    <t>Subdirector Financiero y Profesionales</t>
  </si>
  <si>
    <t xml:space="preserve">Verificar el cumplimiento del procedimiento: Reconocer los hechos financieros y económicos Código: PA02-PR30.
Se efectua conciliacion </t>
  </si>
  <si>
    <t>El procedimiento se cumple y los productos son los comprobantes contables y los estados financieros. La información, de la vigencia 2019, se encuentran en el archivo de gestión de la dependencia; así mismo, los Estados Financieros se encuentran publicados en la página web de la entidad. 
Previo al cierre contable, el área efectúa una revisión y validación de la información contable, como lo establece el punto de control de la actividad No. 1 del procedimiento  Elaboración y presentación del Conjunto de Estados y Reportes de Información Financiera, con código PA02-PR24. Esta validación se efectúa en un archivo excel, en donde se revisa, entre otros, el consecutivo de los comprobantes,  los saldos de las cuentas, auxiliares y terceros, legalizaciones y cruces.  Este archivo lo guarda, en su computador, la profesional especializada del area.</t>
  </si>
  <si>
    <t>R2</t>
  </si>
  <si>
    <t xml:space="preserve">Presentación extemporánea de informes a la Secretaría de Hacienda Distrital </t>
  </si>
  <si>
    <t>El profesional responsable socializa al inicio de la vigencia el cronograma interno pare el registro de las transacciones en el sistema contable de la entidad, para que los profesionales integrantes del equipo contable realicen oportunamente los reconocimientos contables requeridos.
El Subdirector Finaciero comunica al Subsecretario, Directores y Subdirectores y Jefes de oficina el cronograma de información de Insumo Contable.</t>
  </si>
  <si>
    <t>La información requerida como insumo para el reconocimiento contable de los hechos económicos es entregada extemporáneamente por las áreas internas
Falta de control de las dependencias en el envío de los reportes establecidos por la Subdirección financiera 
Existe alto volumen de trámites internos y de correspondencia externa para obtener los soportes documentales para el envío a la Subdirección financiera</t>
  </si>
  <si>
    <t xml:space="preserve">Se concluye que el riesgo identificado es coherente con las causas y las acciones de control descritas, teniendo en cuenta que el riesgo esta orientado hacia la inoportunidad en el envío, por parte de las dependencias de la SDA a la Subdirección Financiera, de la información contable para su registro y por ende la presentación extemporanea de la información financiera a la SHD. </t>
  </si>
  <si>
    <t>Se efectuó recordatorio de los requerimientos de información</t>
  </si>
  <si>
    <t>conciliaciones, seguimientos a la presentación de la informacion</t>
  </si>
  <si>
    <t xml:space="preserve">Profesionales, Jefe de Oficina, </t>
  </si>
  <si>
    <t>Verificar el cumplimiento del procedimiento: Elaboración y presentación del Conjunto de Estados y Reportes de Información Financiera  Código: PA02-PR24.</t>
  </si>
  <si>
    <t>El procedimiento se cumple y los productos son los estados financieros y los informes especiales. Los estados financieros de la vigencia actual, se encuentran en el archivo de gestión de la dependencia; así mismo, los Estados Financieros se encuentran publicados en la página web de la entidad. 
Previo al cierre contable, el area efectúa una revisión y validación de la información contable, como lo establece el punto de control de la actividad No. 1 del procedimiento. El archivo en excel, producto de esta actividad, se guarda en el computador, la profesional especializada del area.</t>
  </si>
  <si>
    <t>Se verificó que el riesgo no se ha materializado en los siguientes documentos: Informe de la Contraloría de Bogotá y en el Sistema Forest y no se encontro hallazgo ni PQR relacionada.
Así mismo, se verificó que la SDA validó y cargó exitosamente los formularios CGN-2015-001 y CGN-2015-002 del trimestre julio-septiembre del 2019, por el aplicativo Bogotá Consolida,  dentro de los plazos establecidos por la SHD y los estados financieros se encuentran publicados en la página web de la Secretaría.</t>
  </si>
  <si>
    <t>Elaboración inoportuna  del registro presupuestal de un compromiso o contrato suscrito por la SDA.</t>
  </si>
  <si>
    <t>No envío oportuno de un acto administrativo (Contrato) para elaborar el correspondiente registro presupuestal</t>
  </si>
  <si>
    <t xml:space="preserve">El riesgo identificado  es coherente con las causas y las acciones de control descritas. 
El control esta ubicado en la Subdirección Contractual, este tambipen sirve de control para la Subdirección Contractual, para verificar que haya enviado todo para registro.
</t>
  </si>
  <si>
    <t>Cotejar</t>
  </si>
  <si>
    <t>No se presentaron en el periodo</t>
  </si>
  <si>
    <t>Planilla de control de entrega y elaboracion del CRP</t>
  </si>
  <si>
    <t xml:space="preserve">Auxiliar administrativo, Jefe de Oficina, </t>
  </si>
  <si>
    <t>Subdirector Financiero, profesionales, auxilia administrativo</t>
  </si>
  <si>
    <t>Verificar cumplimiento del procedimiento de expedición de Registros Presupuestales Código PA02-PR10</t>
  </si>
  <si>
    <t xml:space="preserve">El procedimiento se cumple y el producto corresponde al Certificado de registro presupuestal. El anexo 1 Relación de documentos entregados a la Subdirección Financiera, tiene el codigo PA02-PR10-M2, el cual se encuentra en el archivo de gestión de la Subdirección Contractual.  Se presentan  devoluciones  por cuanto la creación de los terceros no ha sido solicitado previamente por las dependencias y en el documento establecido por la SHD, 
</t>
  </si>
  <si>
    <t xml:space="preserve">Se verificó que el riesgo no se ha materializado en los siguientes documentos; Informe de la Contraloría y Sistemas Forest, donde no se encontro hallazgo ni requerimiento por la elaboración inoportuna de un resgistro presupuestal y también se verificó en las planilla de entrega de Certificados de Registro Presupuestal con código PA02-PR10-M4.
</t>
  </si>
  <si>
    <t>GESTION FINANCIERA</t>
  </si>
  <si>
    <t>Se verificó que el riesgo no se ha materializado, en lo siguientes documentos: 1. ultimo informe de la Contraloría de Bogotá de la vigencia 2018, realizado en el 2019, donde no se encontró hallazgo ni observación al respecto; 2. Sistema Forest: no se encontró observación de la DDC ni PQR relacionada con el tema.
Se observó que el proceso realizó las conciliaciones: 1. Operaciones de enlace  y las envió a la SHD-DDC, mediante los radicados Nos. 2019EE127797 del 10/6/19, 2019EE157195 del 12/7/19 y 2019EE183311 del 12/08/19.    2. Siproj, del trimestre abril a junio, la cual fue enviada por el aplicativo Bogotá Consolida, el día 20/07/19 a las 11:59 p.m. 3. Conciliación mensual de bienes con Almacén, la cual se realiza en un archivo excel y se hace comparacion por placa de elemento, estos archivos los guarda, en el computador, la profesional especializada del area. 4. Se efectua una revisión y validación de la información previa al cierre contable, como lo establece el punto de control de la actividad No. 1 del procedimiento  Elaboración y presentación del Conjunto de Estados y Reportes de Información Financiera, con código PA02-PR24, este archivo lo guarda en el computador, la profesional especializada del area.</t>
  </si>
  <si>
    <t>El auxiliar administrativo de la Subdirección Contractual hace firmar la Planilla de control al entregar actos administrativos para elaborar CRP, cada vez que entrega uno , en caso de verificar que alguno no se ha relacionado, se realiza su inclusión.</t>
  </si>
  <si>
    <t xml:space="preserve">La subsecretaria General y de Control Disciplinario a traves de su grupo del Sistema Integrado de Gestión-SIG, convoca mensualmente a los Servidores Públicos y Contratistas de la Entidad a jornadas de sensibilización y capacitación para fortalacer, mantener y mejorar la implementación de los sistemas de Gestión adoptados en el marco de MIPG.
Cuando se detectan debilidades en la implementación a traves de auditorías internas, externas o de los seguimientos de la segunda línea de defensa, se formulan acciones que se documentan en el aplicativo Isolución y que son objeto de evaluación.
</t>
  </si>
  <si>
    <t>La Subsecretaria General y de Control Disciplinario a traves de su grupo del Sistema Integrado de Gestión-SIG, realiza de manera mensual y trimestral el seguimiento a las acciones planteadas en el  Plan de adecuación y sostenibilidad del MIPG de la SDA 2019 (publicado 28022019).  La primera linea de defensa realiza el segumiento a traves de una reunión mensual con todo el euipo de trabajo, verificando las acciones asociadas al proceso del SIG y Subsecretaria. La segunda linea defensa es ejecutada por cada uno de los profesionales del SIG, según el proceso a cargo, mediante mesas de trabajo con cada uno de los enlaces de los procesos asignados.  Adicionalmente, mediante las revisiones en comite Institucuional de Gestión y Desempeño al cual asisten los directivos de la Secretaria de manera periodica, se realiza la verificación del estado de avance de las metas institucionales que aportan al cumplimiento de los objetivos estrategicos lo cual se documenta mediante actas de reunión.
En caso de presentarse una desviación o rezago.</t>
  </si>
  <si>
    <t xml:space="preserve">Los enlaces Sig de cada uno de los procesos registran la información documental de los avances de la gestión operacional en el módulo correspondiente del aplicativo cada vez que se requiera, con el propósito de contar con la información insumo para el seguimiento, monitoreo y evaluación por parte de la SGCD y la OCI.
En el caso de presentarse errores, necesidades de ajuste o cambios en la información registrada el usuario o enlace SIG registra la novedad o el caso a través de la mesa de ayuda, el cual es asignado a un responsable para su gestión y trámite correspondiente; a través del correo electrónico el usuario recibe el registro de la novedad y el avance de la solución que culmina con una encuesta de percepción del servicio tecnológico.
</t>
  </si>
  <si>
    <t>Con respecto al mantenimiento de las certificaciones basadas en las normas ISO 9001:2015, OHSAS 18001:2007 e ISO 14001:2015, que se realizó a través de la Auditoria de Segumiento efectuada por la firma Bureau Veritas, el proceso SIG realizó el reporte de las mismas en el aplicativo Isolución para llevar la trazabilidad de la ejecución de estas, una vez se obtuvo el correo por parte del ente certificador en donde se autoriza el cierre de las mismas luego de revisadas las evidencias, el equipo SIG realizó el cierre de las acciones en el aplicativo y así completar el ciclo.</t>
  </si>
  <si>
    <t>No se ha materializado el riesgo toda vez que tanto los mecanismos de control como las acciones complementarias han permitido mantener vigentes las certificaciones asociadas a los estándares SO 9001:2015, OHSAS 18001:2007 e ISO 14001:2015.</t>
  </si>
  <si>
    <t>Frente al seguimiento que se realiza a las acciones establecidas en el Plan de Adecuación y Sostenibilidad del MIPG, se evidencia que de las 80 actividades comprometidas en el plan, los procesos ejecutaron  77 actividades y se eliminaron 3 acciones con el Visto Bueno del Comité Institucional de Gestión y Desempeño realizado el día 22 de octubre de 2019.</t>
  </si>
  <si>
    <t>Si ben no existe evidencia uqe permita establecer situaciones de posible materialización del riesgo, es necesario que el proceso determine con claridad cual ha sido la contribución del MIPG al cumplimiento de los objetivos estratégicos de la Secretaría, en tanto el cumplimiento de las 77 actividades no permite establecerlo.</t>
  </si>
  <si>
    <t xml:space="preserve">Con respecto al aprovechamiento de la capacidad del aplicativo ISOLUCIÓN, se evidencia que el administrador atiende oportunamente los requerimientos que el aplicativo permite dada la categoria de administrador que ostenta esta persona y los que se encuentran dentro de sus competencias, sin embargo en aquellos casos en donde se requiere la intervención del proveedor debido a fallas de software, los tiempos son mas laxos, permitiendo que la funcionalidad o módulo afectado deje de ser usado por la entidad, frente a ello se recomienda que para el siguiente contrato se realice una negociación de los ANS (Acuerdos de Nivel de Servicios), puesto que además de los que los actuales son generosos en tiempo de atención para ISOLUCIÓN, son ellos quienes categorizan la prioridad.  </t>
  </si>
  <si>
    <t>En los seguiminetos, ejerccios de auditoria y otros aspectos puede notarse una materialización del riesgo en razón a los siguientes aspectos:
En el home del aplicativo ISOLUCION no se encuentra publicado el seguimiento realizado por la Oficina de Control Interno cursado a la Subsecretaría General y de Control Disciplinario mediante radicado No. 2019IE298932 del 23 de diciembre de 2019 y el cual fue finalizado en el Sistema de Información Ambiental Forest con la justificación “información”.
El módulo de "Riesgos" del aplicativo ISOLUCION no viene operando.
No se encuentran dispuestos la totalidad de los seguimientos del cuarto trimestre de la primer ay segunda linea de defensa.
El submódulo "Sistema de Seguridad y Salud en el Trabajo" no cuenta con información del SGSST.</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</si>
  <si>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</si>
  <si>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Realizar capacitaciones semestrales sobre el procedimiento Validación de datos de la RMCAB</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</si>
  <si>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el cual es revisado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</si>
  <si>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El control se encuentra orientado a la prevención</t>
  </si>
  <si>
    <t>El control se encuentra orientado a la detección</t>
  </si>
  <si>
    <t>El control es confiable para la detección de fallas por se automatizado</t>
  </si>
  <si>
    <t>Se pudo evidenciar que las fallas detectadas por la materialización del riesgo no fueron resultas oportunamente</t>
  </si>
  <si>
    <t>Los registros de la aplicación del control se encuentran completos</t>
  </si>
  <si>
    <t>El control se aplica de manera permante</t>
  </si>
  <si>
    <t>La responsabilidad se encuentra desagregada entre profesionales técnicos de apoyo, profesional de apoyo a la coordinación y el Subdirector de Calidad del Aire, Auditiva y Visual</t>
  </si>
  <si>
    <t>La responsabilidad de la aplicaativón del control s encuentra claramente determinada en los profesionales técnicos de apoyo y el profesional de apoyo a la coordinacion</t>
  </si>
  <si>
    <t>Se pudo evidenciar que los reportes de captura de informacion son revisados por un profesioal técnico de apoyo para la validaión de los datos con los cuales se elaboran los informes sobre las mediciones que hace la RMCAB.</t>
  </si>
  <si>
    <t>Los registros de la aplicación del control se encuentran completos y suficientes</t>
  </si>
  <si>
    <t>Seguimiento diciembre: La  Subdirección de Calidad del Aire, Auditiva y Visual, ha verificado que el control establecido es eficiente para el seguimiento a fallas en el monitoreo de la RMCAB, debido a que las actividades de mantenimiento correctivo necesarias para restablecer el monitoreo se han reportado en el Software GESTOR con URL 201.245.192.252:82, que evidencia la trazabilidad de las actuaciones asociadas a los equipos. Se relaciona el reporte de las acciones realizadas para el cuarto trimestre.
Mediante radicado  2019IE262998  del 2019-11-12  se realizó la revisión del Mapa de Riesgos del proceso Metrología Monitoreo y Modelación.
Entre el 16 de octubre y el 13 de diciembre de 2019, se materializó el riesgo de interrupción del monitoreo a las concentraciones de gases contaminantes por parte de la RMCAB en la estación del Tunal, debido a un fallo catastrófico en el aire acondicionado que regula la temperatura interna del shelter, el cual, obligo a suspender la operación de los analizadores de gases (O3, NOx, SO2, CO) durante el periodo antes mencionado. Cabe mencionar que el proceso de adquisición de aires acondicionados nuevos para las estaciones, estaba en curso, pero por fallas en la subsanación de algunas observaciones por parte de los oferentes se había caído, hasta finales de noviembre se adjudicó el proceso y  hasta el 13 de diciembre se realizó la instalación del nuevo equipo. En ese momento, los analizadores de gases retomaron la operación.  
Se  registran las novedades en los informes periódicos aprobados por el Subdirector de Calidad del Aire, Auditiva y Visual los cuales se publican en el sitio web url http://rmcab.ambientebogota.gov.co/home/text/1518. como se describe a continuación:
Para los meses de octubre y noviembre el analizador de ozono de la estación Tunal registró fallas en el ajuste de los parámetros del equipo, por lo cual fueron invalidados y no se incluyeron en el análisis del contaminante para estos meses (infome mes de octubre RMCAB página 9, infome mes de noviembre RMCAB página 10)
Para los meses de octubre y noviembre los analizadores de los gases SO2, NO2 y CO de la estación Tunal registraron fallas en el ajuste de los parámetros del equipo, por lo cual los datos fueron invalidados y no se incluyeron en el análisis de los respectivos contaminantes para estos meses (infome mes de octubre RMCAB página 12, infome mes de noviembre RMCAB página 13)
Se remitieron los productos no conformes a la SGCD para su publicación en el aplicativo ISOLUCION  módulo MECI.
En relación con la acción de tratamiento de riesgo,  se  cumplió para la vigencia 2019 con las capacitaciones sobre el procedimiento Validación de datos de la RMCAB en el segundo y tercer trimestre de 2019</t>
  </si>
  <si>
    <t>Seguimiento diciembre:  La  Subdirección de Calidad del Aire, Auditiva y Visual, ha verificado que el control establecido es eficiente para la validación de datos de  la RMCAB elaborando mensualmente el informe de porcentaje de captura y validación de datos. Se relacionan los informes de operatividad  de los meses octubre y noviembre, el informe de diciembre se elabora con la totalidad de los datos con corte a 31 de diciembre, el cual estará listo los primeros días del mes de enero de 2020. 
En relación con la acción de tratamiento de riesgo,  se  cumplió para la vigencia 2019 con las capacitaciones sobre el procedimiento Validación de datos de la RMCAB en el segundo y tercer trimestre de 2019</t>
  </si>
  <si>
    <t>El riesgo cuenta con un control efectivo para impedir la materialización del riesgo.</t>
  </si>
  <si>
    <t>CONTROL DEL RIESGO</t>
  </si>
  <si>
    <t>CONTROL DEL PROCESO</t>
  </si>
  <si>
    <t xml:space="preserve">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
</t>
  </si>
  <si>
    <t>Actualizar el procedimiento 126PM04-PR53 Administración de Expedientes con el fin de establecer controles y lineamientos de préstamo.</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</si>
  <si>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admininistrativas para su corrección, lo cual queda registrado en Sistema de Informacion Ambiental Forest.</t>
  </si>
  <si>
    <t>Actualizar el procedimiento 126PM04-PR82 Proceso Sancionatorio y los demás que se requieran del proceso ECyS.</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</si>
  <si>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Informacion Ambiental Forest.</t>
  </si>
  <si>
    <t>Realizar divulgación trimestral del avance de la actualización de los procedimientos a los funcionarios y contratistas que intervienen en el proceso ECyS en el cual se encontrará los cambios realizados a cada uno de ellos.</t>
  </si>
  <si>
    <t xml:space="preserve">1. Aunque la Dirección  de Control Ambiental  ha implementado eficientemente el control a través del registro de solicitudes en el Sistema de Información Ambiental- Forest identificando su trazabilidad y ubicación y el diligenciamiento de los formatos  de solicitud de préstamo de expedientes, este control puede conllevar debilidades para prevenir el riesgo por tratarse de un control manual.
2. Se sugiere confrontar los expedientes físicos con los registrados en el Sistema de Información Ambiental Forest para determinar posibles subregistros.
3. El proceso cuenta con riesgos de corrupción identificados, pero es necesario que se tenga completa claridad sobre la totalidad de expedientes activos para determinar posible materialización del riesgo. Por lo anterior, se sugiere contar con un inventario en tiempo real en el que se incluya el estado de cada trámite, ubicación, consultas, etc.
4. La ausencia de un sistema de información de trámites permisivos y sancionatorios y la operación manual de los expedientes potencializa una mayor exposición del proceso a este tipo de riesgos. 
5. Se sugiere evaluar la posibilidad de adquirir un aplicativo o sistema de información con el cual administren la totalidad de los trámites.
</t>
  </si>
  <si>
    <t xml:space="preserve">Seguimiento septiembre: La Dirección  de Control Ambiental  ha implementado eficientemente el control ya que las solicitudes  de préstamo de expedientes  son registrados en el Sistema de Información Ambiental- Forest identificando su trazabilidad y ubicación, adicionalmente se realiza el diligenciamiento de los formatos  126PM04-PR53-F-2 Solicitud préstamo de expedientes y 126PM04-PR53-F-3 Devolución de expedientes, que evidencian la entrega y devolución de los mismos.
En relación con la acción de tratamiento de riesgo, el procedimiento denominado 126PM04-PR53 “Administración de Expedientes” de acuerdo a los lineamientos de archivo, se adoptó como "Manual  para la Administración de Expedientes” asociado al procedimiento PA06-PR18 “Organización documental” el cual fue actualizado mediante  Radicado 2019IE224780 del 25 de septiembre de 2019. </t>
  </si>
  <si>
    <t xml:space="preserve">Entre el 16 de octubre y el 13 de diciembre de 2019, se materializó el riesgo de interrupción del monitoreo a las concentraciones de gases contaminantes por parte de la RMCAB en la estación del Tunal, debido a un fallo catastrófico en el aire acondicionado que regula la temperatura interna del shelter, el cual, obligo a suspender la operación de los analizadores de gases (O3, NOx, SO2, CO) durante el periodo antes mencionado. Cabe mencionar que el proceso de adquisición de aires acondicionados nuevos para las estaciones, estaba en curso, pero por fallas en la subsanación de algunas observaciones por parte de los oferentes se había caído, hasta finales de noviembre se adjudicó el proceso y  hasta el 13 de diciembre se realizó la instalación del nuevo equipo. En ese momento, los analizadores de gases retomaron la operación.  
Mediante radicado 2019IE228770  del 30 de septiembre de 2019  se comunicó el estado de aplicación de los controles para el riesgo “Manipulación de los datos, muestras y análisis de fuentes fijas” encontrando que los 4 controles establecidos para el riesgo no se aplican porque el equipo isocinético no se encuentra en uso debido por no estar calibrado. 
De acuerdo con lo anterior se recomendó “Retirar temporalmente el riesgo de “Manipulación de los datos, muestras y análisis de fuentes fijas” mientras se logra la calibración del equipo isocinético.
1. Al momento de contar con el equipo isocinético debidamente calibrado, es necesario su inclusión del riesgo Manipulación de los datos, muestras y análisis de fuentes fijas” en el mapa de riesgos.
2. Agilizar las gestiones administrativas y técnicas necesarias para la calibración del equipo isocinético.
3. Asegurar que todas las novedades y situaciones de riesgo que tengan un efecto relevante sobre el cumplimiento del objetivo del proceso, sean reportadas sin excepción en los seguimientos de cada periodo trimestral.  
4. Se recomienda agilizar la calibración del equipo de medición para fuentes fijas y considerar la adquisición de otro equipo para garantizar cobertura y oportunidad en la prestación de este servicio o para el ejercicio del control.
</t>
  </si>
  <si>
    <t>Seguimiento Diciembre: La Dirección  de Control Ambiental y sus Subdirecciones han verificado que el  control establecido es implementado de manera eficiente para la generación de las actuaciones técnicas evidenciando su registro en el aplicativo Forest .
En relación con la acción de tratamiento de riesgo, asociada a la actualización del procedimiento 126PM04-PR82 "Proceso Sancionatorio"  este fue actualizado a su versión 3  mediante Radicado 2019IE214541 del 16 septiembre de 2019.
Adicionalmente, se han actualizado con corte a septiembre de 2019 veintisiete (27) procedimientos del proceso Evaluación, Control y Seguimiento"</t>
  </si>
  <si>
    <t>Seguimiento Diciembre: La Dirección  de Control Ambiental y sus Subdirecciones han verificado que el  control establecido es implementado de manera eficiente para la generación de las actuaciones técnicas y jurídicas evidenciando su registro en el aplicativo Forest .
Así mismo, asociada a la acción de tratamiento de riesgo, se han realizado las socializaciones de los procedimientos actualizados del proceso "Evaluación, Control y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</si>
</sst>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b/>
      <sz val="11"/>
      <name val="Tahoma"/>
      <family val="2"/>
    </font>
    <font>
      <b/>
      <sz val="12"/>
      <name val="Tahoma"/>
      <family val="2"/>
    </font>
    <font>
      <b/>
      <sz val="11"/>
      <color theme="0"/>
      <name val="Tahoma"/>
      <family val="2"/>
    </font>
    <font>
      <b/>
      <sz val="12"/>
      <color theme="0"/>
      <name val="Arial"/>
      <family val="2"/>
    </font>
    <font>
      <sz val="11"/>
      <color theme="1"/>
      <name val="Tahoma"/>
      <family val="2"/>
    </font>
    <font>
      <sz val="11"/>
      <name val="Arial"/>
      <family val="2"/>
    </font>
    <font>
      <sz val="12"/>
      <name val="Tahoma"/>
      <family val="2"/>
    </font>
    <font>
      <sz val="11"/>
      <name val="Tahoma"/>
      <family val="2"/>
    </font>
    <font>
      <b/>
      <sz val="12"/>
      <color rgb="FF27285D"/>
      <name val="Tahoma"/>
      <family val="2"/>
    </font>
    <font>
      <b/>
      <sz val="11"/>
      <color theme="3" tint="-0.499984740745262"/>
      <name val="Tahoma"/>
      <family val="2"/>
    </font>
    <font>
      <sz val="18"/>
      <color theme="0"/>
      <name val="Tahoma"/>
      <family val="2"/>
    </font>
    <font>
      <b/>
      <sz val="11"/>
      <color theme="1"/>
      <name val="Tahoma"/>
      <family val="2"/>
    </font>
    <font>
      <b/>
      <sz val="14"/>
      <name val="Tahoma"/>
      <family val="2"/>
    </font>
    <font>
      <i/>
      <sz val="11"/>
      <name val="Tahoma"/>
      <family val="2"/>
    </font>
    <font>
      <b/>
      <i/>
      <sz val="11"/>
      <name val="Tahoma"/>
      <family val="2"/>
    </font>
    <font>
      <b/>
      <sz val="11"/>
      <color rgb="FF27285D"/>
      <name val="Tahoma"/>
      <family val="2"/>
    </font>
    <font>
      <sz val="11"/>
      <color theme="0"/>
      <name val="Tahoma"/>
      <family val="2"/>
    </font>
    <font>
      <b/>
      <sz val="12"/>
      <color indexed="81"/>
      <name val="Tahoma"/>
      <family val="2"/>
    </font>
    <font>
      <sz val="12"/>
      <color indexed="81"/>
      <name val="Tahoma"/>
      <family val="2"/>
    </font>
    <font>
      <b/>
      <sz val="11"/>
      <color indexed="81"/>
      <name val="Tahoma"/>
      <family val="2"/>
    </font>
    <font>
      <sz val="11"/>
      <color indexed="81"/>
      <name val="Tahoma"/>
      <family val="2"/>
    </font>
    <font>
      <b/>
      <sz val="11"/>
      <color theme="1"/>
      <name val="Calibri"/>
      <family val="2"/>
      <scheme val="minor"/>
    </font>
    <font>
      <sz val="10"/>
      <color theme="0"/>
      <name val="Arial"/>
      <family val="2"/>
    </font>
    <font>
      <sz val="8"/>
      <name val="Tahoma"/>
      <family val="2"/>
    </font>
    <font>
      <sz val="8"/>
      <color theme="1"/>
      <name val="Calibri"/>
      <family val="2"/>
      <scheme val="minor"/>
    </font>
    <font>
      <sz val="11"/>
      <color rgb="FF002060"/>
      <name val="Tahoma"/>
      <family val="2"/>
    </font>
    <font>
      <b/>
      <sz val="11"/>
      <color rgb="FF002060"/>
      <name val="Tahoma"/>
      <family val="2"/>
    </font>
    <font>
      <sz val="8"/>
      <color rgb="FF002060"/>
      <name val="Tahoma"/>
      <family val="2"/>
    </font>
    <font>
      <sz val="8"/>
      <color theme="0"/>
      <name val="Tahoma"/>
      <family val="2"/>
    </font>
    <font>
      <sz val="9"/>
      <color indexed="81"/>
      <name val="Tahoma"/>
      <family val="2"/>
    </font>
    <font>
      <sz val="12"/>
      <color theme="1"/>
      <name val="Tahoma"/>
      <family val="2"/>
    </font>
    <font>
      <sz val="12"/>
      <color theme="1"/>
      <name val="Calibri"/>
      <family val="2"/>
      <scheme val="minor"/>
    </font>
    <font>
      <b/>
      <sz val="12"/>
      <color theme="1"/>
      <name val="Tahoma"/>
      <family val="2"/>
    </font>
    <font>
      <b/>
      <sz val="11"/>
      <color rgb="FFFF0000"/>
      <name val="Tahoma"/>
      <family val="2"/>
    </font>
    <font>
      <b/>
      <sz val="9"/>
      <color indexed="81"/>
      <name val="Tahoma"/>
      <family val="2"/>
    </font>
    <font>
      <b/>
      <sz val="14"/>
      <color theme="3" tint="-0.499984740745262"/>
      <name val="Tahoma"/>
      <family val="2"/>
    </font>
    <font>
      <b/>
      <sz val="12"/>
      <color theme="3" tint="-0.499984740745262"/>
      <name val="Tahoma"/>
      <family val="2"/>
    </font>
    <font>
      <sz val="12"/>
      <color theme="0"/>
      <name val="Tahoma"/>
      <family val="2"/>
    </font>
    <font>
      <sz val="14"/>
      <name val="Tahoma"/>
      <family val="2"/>
    </font>
    <font>
      <b/>
      <sz val="12"/>
      <color theme="0"/>
      <name val="Tahoma"/>
      <family val="2"/>
    </font>
    <font>
      <b/>
      <sz val="14"/>
      <color theme="0"/>
      <name val="Arial"/>
      <family val="2"/>
    </font>
    <font>
      <sz val="14"/>
      <color theme="1"/>
      <name val="Tahoma"/>
      <family val="2"/>
    </font>
    <font>
      <sz val="14"/>
      <color theme="0"/>
      <name val="Arial"/>
      <family val="2"/>
    </font>
    <font>
      <b/>
      <sz val="14"/>
      <color rgb="FF27285D"/>
      <name val="Tahoma"/>
      <family val="2"/>
    </font>
    <font>
      <sz val="14"/>
      <color theme="0"/>
      <name val="Tahoma"/>
      <family val="2"/>
    </font>
    <font>
      <b/>
      <sz val="12"/>
      <name val="Arial"/>
      <family val="2"/>
    </font>
    <font>
      <b/>
      <sz val="11"/>
      <color theme="0"/>
      <name val="Arial"/>
      <family val="2"/>
    </font>
    <font>
      <b/>
      <sz val="11"/>
      <color theme="1"/>
      <name val="Arial"/>
      <family val="2"/>
    </font>
    <font>
      <sz val="18"/>
      <color theme="1"/>
      <name val="Tahoma"/>
      <family val="2"/>
    </font>
    <font>
      <sz val="11"/>
      <color theme="1"/>
      <name val="Arial"/>
      <family val="2"/>
    </font>
  </fonts>
  <fills count="21">
    <fill>
      <patternFill patternType="none"/>
    </fill>
    <fill>
      <patternFill patternType="gray125"/>
    </fill>
    <fill>
      <patternFill patternType="solid">
        <fgColor indexed="22"/>
        <bgColor indexed="64"/>
      </patternFill>
    </fill>
    <fill>
      <patternFill patternType="solid">
        <fgColor theme="5" tint="0.59999389629810485"/>
        <bgColor indexed="64"/>
      </patternFill>
    </fill>
    <fill>
      <patternFill patternType="solid">
        <fgColor theme="6"/>
        <bgColor indexed="64"/>
      </patternFill>
    </fill>
    <fill>
      <patternFill patternType="solid">
        <fgColor theme="0"/>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27285D"/>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7" tint="0.39997558519241921"/>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29">
    <xf numFmtId="0" fontId="0" fillId="0" borderId="0" xfId="0"/>
    <xf numFmtId="0" fontId="1" fillId="2" borderId="2"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justify" vertical="center" wrapText="1"/>
      <protection locked="0"/>
    </xf>
    <xf numFmtId="0" fontId="8" fillId="5" borderId="7"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xf>
    <xf numFmtId="0" fontId="1" fillId="7" borderId="2"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xf>
    <xf numFmtId="0" fontId="8" fillId="7" borderId="2" xfId="0" applyNumberFormat="1" applyFont="1" applyFill="1" applyBorder="1" applyAlignment="1" applyProtection="1">
      <alignment horizontal="justify" vertical="center" wrapText="1"/>
      <protection locked="0"/>
    </xf>
    <xf numFmtId="0" fontId="8" fillId="7" borderId="2" xfId="0" applyFont="1" applyFill="1" applyBorder="1" applyAlignment="1" applyProtection="1">
      <alignment horizontal="justify" vertical="center" wrapText="1"/>
      <protection locked="0"/>
    </xf>
    <xf numFmtId="0" fontId="8" fillId="7" borderId="13" xfId="0" applyFont="1" applyFill="1" applyBorder="1" applyAlignment="1" applyProtection="1">
      <alignment horizontal="justify" vertical="center" wrapText="1"/>
      <protection locked="0"/>
    </xf>
    <xf numFmtId="0" fontId="6" fillId="5" borderId="2" xfId="0" applyFont="1" applyFill="1" applyBorder="1" applyAlignment="1" applyProtection="1">
      <alignment horizontal="justify" vertical="center" wrapText="1"/>
    </xf>
    <xf numFmtId="0" fontId="1" fillId="7" borderId="2" xfId="0" applyFont="1" applyFill="1" applyBorder="1" applyAlignment="1" applyProtection="1">
      <alignment horizontal="justify" vertical="center" wrapText="1"/>
      <protection locked="0"/>
    </xf>
    <xf numFmtId="0" fontId="3" fillId="6" borderId="2" xfId="0" applyFont="1" applyFill="1" applyBorder="1" applyAlignment="1" applyProtection="1">
      <alignment horizontal="justify" vertical="center" wrapText="1"/>
    </xf>
    <xf numFmtId="0" fontId="7" fillId="5" borderId="13" xfId="0" applyFont="1" applyFill="1" applyBorder="1" applyAlignment="1" applyProtection="1">
      <alignment horizontal="justify" vertical="center" wrapText="1"/>
      <protection locked="0"/>
    </xf>
    <xf numFmtId="0" fontId="6" fillId="5" borderId="13" xfId="0" applyFont="1" applyFill="1" applyBorder="1" applyAlignment="1" applyProtection="1">
      <alignment horizontal="justify" vertical="center" wrapText="1"/>
    </xf>
    <xf numFmtId="0" fontId="8" fillId="5" borderId="13" xfId="0" applyFont="1" applyFill="1" applyBorder="1" applyAlignment="1" applyProtection="1">
      <alignment horizontal="justify" vertical="center" wrapText="1"/>
      <protection locked="0"/>
    </xf>
    <xf numFmtId="0" fontId="3" fillId="6" borderId="13" xfId="0" applyFont="1" applyFill="1" applyBorder="1" applyAlignment="1" applyProtection="1">
      <alignment horizontal="justify" vertical="center" wrapText="1"/>
    </xf>
    <xf numFmtId="0" fontId="7" fillId="5" borderId="2" xfId="0" applyFont="1" applyFill="1" applyBorder="1" applyAlignment="1" applyProtection="1">
      <alignment horizontal="justify" vertical="center" wrapText="1"/>
      <protection locked="0"/>
    </xf>
    <xf numFmtId="0" fontId="8" fillId="5" borderId="2" xfId="0" applyFont="1" applyFill="1" applyBorder="1" applyAlignment="1" applyProtection="1">
      <alignment horizontal="justify" vertical="center" wrapText="1"/>
      <protection locked="0"/>
    </xf>
    <xf numFmtId="164" fontId="8" fillId="7" borderId="2" xfId="0" applyNumberFormat="1" applyFont="1" applyFill="1" applyBorder="1" applyAlignment="1" applyProtection="1">
      <alignment horizontal="justify" vertical="center" wrapText="1"/>
    </xf>
    <xf numFmtId="0" fontId="5" fillId="7" borderId="2" xfId="0" applyNumberFormat="1" applyFont="1" applyFill="1" applyBorder="1" applyAlignment="1" applyProtection="1">
      <alignment horizontal="justify" vertical="center" wrapText="1"/>
      <protection locked="0"/>
    </xf>
    <xf numFmtId="164" fontId="8" fillId="8" borderId="2" xfId="0" applyNumberFormat="1" applyFont="1" applyFill="1" applyBorder="1" applyAlignment="1" applyProtection="1">
      <alignment horizontal="justify" vertical="center" wrapText="1"/>
    </xf>
    <xf numFmtId="0" fontId="8" fillId="4" borderId="2" xfId="0" applyNumberFormat="1" applyFont="1" applyFill="1" applyBorder="1" applyAlignment="1" applyProtection="1">
      <alignment horizontal="justify" vertical="center" wrapText="1"/>
      <protection locked="0"/>
    </xf>
    <xf numFmtId="0" fontId="1" fillId="7" borderId="13" xfId="0" applyFont="1" applyFill="1" applyBorder="1" applyAlignment="1" applyProtection="1">
      <alignment horizontal="justify" vertical="center" wrapText="1"/>
      <protection locked="0"/>
    </xf>
    <xf numFmtId="0" fontId="1" fillId="10" borderId="1" xfId="0" applyFont="1" applyFill="1" applyBorder="1" applyAlignment="1">
      <alignment vertical="center" wrapText="1"/>
    </xf>
    <xf numFmtId="0" fontId="1" fillId="10" borderId="1" xfId="0" applyFont="1" applyFill="1" applyBorder="1" applyAlignment="1" applyProtection="1">
      <alignment vertical="center" wrapText="1"/>
      <protection locked="0"/>
    </xf>
    <xf numFmtId="0" fontId="1" fillId="2" borderId="2" xfId="0" applyFont="1" applyFill="1" applyBorder="1" applyAlignment="1">
      <alignment horizontal="center" vertical="center" wrapText="1"/>
    </xf>
    <xf numFmtId="0" fontId="1" fillId="10" borderId="28" xfId="0" applyFont="1" applyFill="1" applyBorder="1" applyAlignment="1" applyProtection="1">
      <alignment horizontal="center" vertical="center" wrapText="1"/>
    </xf>
    <xf numFmtId="14" fontId="10" fillId="0" borderId="29" xfId="0" applyNumberFormat="1" applyFont="1" applyFill="1" applyBorder="1" applyAlignment="1" applyProtection="1">
      <alignment horizontal="center" vertical="center" wrapText="1"/>
    </xf>
    <xf numFmtId="2" fontId="1" fillId="11" borderId="28" xfId="0" applyNumberFormat="1" applyFont="1" applyFill="1" applyBorder="1" applyAlignment="1" applyProtection="1">
      <alignment horizontal="center" vertical="center" wrapText="1"/>
    </xf>
    <xf numFmtId="2" fontId="1" fillId="11" borderId="30" xfId="0" applyNumberFormat="1"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1" fillId="5" borderId="10" xfId="0" applyNumberFormat="1" applyFont="1" applyFill="1" applyBorder="1" applyAlignment="1" applyProtection="1">
      <alignment horizontal="justify" vertical="center" wrapText="1"/>
      <protection locked="0"/>
    </xf>
    <xf numFmtId="0" fontId="12" fillId="7" borderId="1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164" fontId="1" fillId="7" borderId="12" xfId="0" applyNumberFormat="1" applyFont="1" applyFill="1" applyBorder="1" applyAlignment="1" applyProtection="1">
      <alignment vertical="center" wrapText="1"/>
    </xf>
    <xf numFmtId="164" fontId="8" fillId="5" borderId="2" xfId="0" applyNumberFormat="1" applyFont="1" applyFill="1" applyBorder="1" applyAlignment="1" applyProtection="1">
      <alignment horizontal="center" vertical="center" wrapText="1"/>
    </xf>
    <xf numFmtId="164" fontId="8" fillId="5" borderId="4" xfId="0" applyNumberFormat="1" applyFont="1" applyFill="1" applyBorder="1" applyAlignment="1" applyProtection="1">
      <alignment horizontal="left" vertical="center" wrapText="1"/>
    </xf>
    <xf numFmtId="0" fontId="3" fillId="6" borderId="16"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protection locked="0"/>
    </xf>
    <xf numFmtId="164" fontId="8" fillId="5" borderId="31" xfId="0" applyNumberFormat="1" applyFont="1" applyFill="1" applyBorder="1" applyAlignment="1" applyProtection="1">
      <alignment horizontal="center" vertical="center" wrapText="1"/>
    </xf>
    <xf numFmtId="164" fontId="8" fillId="5" borderId="4" xfId="0" applyNumberFormat="1" applyFont="1" applyFill="1" applyBorder="1" applyAlignment="1" applyProtection="1">
      <alignment vertical="center" wrapText="1"/>
    </xf>
    <xf numFmtId="0" fontId="1" fillId="10" borderId="2" xfId="0" applyFont="1" applyFill="1" applyBorder="1" applyAlignment="1">
      <alignment horizontal="center" vertical="center" wrapText="1"/>
    </xf>
    <xf numFmtId="0" fontId="10" fillId="0" borderId="2" xfId="0" applyNumberFormat="1" applyFont="1" applyBorder="1" applyAlignment="1">
      <alignment horizontal="center" vertical="center" wrapText="1"/>
    </xf>
    <xf numFmtId="0" fontId="1" fillId="2" borderId="10" xfId="0" applyFont="1" applyFill="1" applyBorder="1" applyAlignment="1" applyProtection="1">
      <alignment horizontal="center" vertical="center" wrapText="1"/>
    </xf>
    <xf numFmtId="0" fontId="4" fillId="6" borderId="2" xfId="0" applyFont="1" applyFill="1" applyBorder="1" applyAlignment="1" applyProtection="1">
      <alignment horizontal="justify" vertical="center" wrapText="1"/>
    </xf>
    <xf numFmtId="0" fontId="5" fillId="0" borderId="0" xfId="0" applyFont="1"/>
    <xf numFmtId="49" fontId="1" fillId="5" borderId="7" xfId="0" applyNumberFormat="1" applyFont="1" applyFill="1" applyBorder="1" applyAlignment="1" applyProtection="1">
      <alignment horizontal="justify" vertical="center" wrapText="1"/>
    </xf>
    <xf numFmtId="49" fontId="8" fillId="5" borderId="2" xfId="0" applyNumberFormat="1" applyFont="1" applyFill="1" applyBorder="1" applyAlignment="1" applyProtection="1">
      <alignment horizontal="justify" vertical="center" wrapText="1"/>
    </xf>
    <xf numFmtId="0" fontId="8" fillId="5" borderId="3" xfId="0" applyFont="1" applyFill="1" applyBorder="1" applyAlignment="1" applyProtection="1">
      <alignment vertical="center" wrapText="1"/>
    </xf>
    <xf numFmtId="0" fontId="3" fillId="6" borderId="10" xfId="0" applyFont="1" applyFill="1" applyBorder="1" applyAlignment="1" applyProtection="1">
      <alignment vertical="center" wrapText="1"/>
    </xf>
    <xf numFmtId="0" fontId="3" fillId="6" borderId="17" xfId="0" applyFont="1" applyFill="1" applyBorder="1" applyAlignment="1" applyProtection="1">
      <alignment horizontal="justify" vertical="center" wrapText="1"/>
    </xf>
    <xf numFmtId="0" fontId="12" fillId="5" borderId="2" xfId="0" applyFont="1" applyFill="1" applyBorder="1" applyAlignment="1" applyProtection="1">
      <alignment horizontal="justify" vertical="center" wrapText="1"/>
      <protection locked="0"/>
    </xf>
    <xf numFmtId="164" fontId="1" fillId="7" borderId="2" xfId="0" applyNumberFormat="1" applyFont="1" applyFill="1" applyBorder="1" applyAlignment="1" applyProtection="1">
      <alignment horizontal="center" vertical="center" wrapText="1"/>
    </xf>
    <xf numFmtId="0" fontId="9" fillId="9" borderId="1" xfId="0" applyFont="1" applyFill="1" applyBorder="1" applyAlignment="1">
      <alignment vertical="center" wrapText="1"/>
    </xf>
    <xf numFmtId="0" fontId="9" fillId="9" borderId="2" xfId="0" applyFont="1" applyFill="1" applyBorder="1" applyAlignment="1">
      <alignment vertical="center" wrapText="1"/>
    </xf>
    <xf numFmtId="0" fontId="9" fillId="9" borderId="4" xfId="0" applyFont="1" applyFill="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12" fillId="7" borderId="2" xfId="0" applyFont="1" applyFill="1" applyBorder="1" applyAlignment="1" applyProtection="1">
      <alignment horizontal="justify" vertical="center" wrapText="1"/>
      <protection locked="0"/>
    </xf>
    <xf numFmtId="49" fontId="12" fillId="5" borderId="2" xfId="0" applyNumberFormat="1" applyFont="1" applyFill="1" applyBorder="1" applyAlignment="1" applyProtection="1">
      <alignment horizontal="justify" vertical="center" wrapText="1"/>
      <protection locked="0"/>
    </xf>
    <xf numFmtId="0" fontId="12" fillId="7" borderId="2" xfId="0" applyNumberFormat="1" applyFont="1" applyFill="1" applyBorder="1" applyAlignment="1" applyProtection="1">
      <alignment horizontal="justify" vertical="center" wrapText="1"/>
      <protection locked="0"/>
    </xf>
    <xf numFmtId="0" fontId="12" fillId="5" borderId="2" xfId="0" applyNumberFormat="1" applyFont="1" applyFill="1" applyBorder="1" applyAlignment="1" applyProtection="1">
      <alignment horizontal="justify" vertical="center" wrapText="1"/>
      <protection locked="0"/>
    </xf>
    <xf numFmtId="0" fontId="8" fillId="0" borderId="2" xfId="0" applyFont="1" applyBorder="1" applyAlignment="1">
      <alignment horizontal="justify" vertical="top" wrapText="1"/>
    </xf>
    <xf numFmtId="49" fontId="12" fillId="7" borderId="2" xfId="0" applyNumberFormat="1" applyFont="1" applyFill="1" applyBorder="1" applyAlignment="1" applyProtection="1">
      <alignment horizontal="justify" vertical="center" wrapText="1"/>
      <protection locked="0"/>
    </xf>
    <xf numFmtId="0" fontId="3" fillId="6" borderId="1" xfId="0"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2" xfId="0" applyNumberFormat="1" applyFont="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10" borderId="2" xfId="0" applyFont="1" applyFill="1" applyBorder="1" applyAlignment="1" applyProtection="1">
      <alignment horizontal="center" vertical="center" wrapText="1"/>
    </xf>
    <xf numFmtId="14" fontId="10" fillId="0" borderId="2" xfId="0" applyNumberFormat="1" applyFont="1" applyFill="1" applyBorder="1" applyAlignment="1" applyProtection="1">
      <alignment horizontal="center" vertical="center" wrapText="1"/>
    </xf>
    <xf numFmtId="0" fontId="1" fillId="10" borderId="2" xfId="0" applyFont="1" applyFill="1" applyBorder="1" applyAlignment="1">
      <alignment horizontal="center" vertical="center" wrapText="1"/>
    </xf>
    <xf numFmtId="0" fontId="3" fillId="6" borderId="20" xfId="0" applyFont="1" applyFill="1" applyBorder="1" applyAlignment="1" applyProtection="1">
      <alignment horizontal="justify" vertical="center" wrapText="1"/>
    </xf>
    <xf numFmtId="0" fontId="4" fillId="6" borderId="13" xfId="0" applyFont="1" applyFill="1" applyBorder="1" applyAlignment="1" applyProtection="1">
      <alignment horizontal="justify" vertical="center" wrapText="1"/>
    </xf>
    <xf numFmtId="164" fontId="1" fillId="7" borderId="13" xfId="0" applyNumberFormat="1" applyFont="1" applyFill="1" applyBorder="1" applyAlignment="1" applyProtection="1">
      <alignment horizontal="justify" vertical="center" wrapText="1"/>
    </xf>
    <xf numFmtId="0" fontId="1" fillId="2" borderId="2"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xf>
    <xf numFmtId="0" fontId="1" fillId="10" borderId="1" xfId="0" applyFont="1" applyFill="1" applyBorder="1" applyAlignment="1">
      <alignment horizontal="justify" vertical="center" wrapText="1"/>
    </xf>
    <xf numFmtId="0" fontId="1" fillId="10" borderId="1" xfId="0" applyFont="1" applyFill="1" applyBorder="1" applyAlignment="1" applyProtection="1">
      <alignment horizontal="justify" vertical="center" wrapText="1"/>
      <protection locked="0"/>
    </xf>
    <xf numFmtId="0" fontId="1" fillId="2" borderId="2" xfId="0" applyFont="1" applyFill="1" applyBorder="1" applyAlignment="1" applyProtection="1">
      <alignment horizontal="justify" vertical="center" wrapText="1"/>
      <protection locked="0"/>
    </xf>
    <xf numFmtId="0" fontId="0" fillId="0" borderId="2" xfId="0" applyBorder="1" applyAlignment="1">
      <alignment horizontal="justify" vertical="center" wrapText="1"/>
    </xf>
    <xf numFmtId="0" fontId="1" fillId="10" borderId="2" xfId="0" applyFont="1" applyFill="1" applyBorder="1" applyAlignment="1" applyProtection="1">
      <alignment horizontal="justify" vertical="center" wrapText="1"/>
    </xf>
    <xf numFmtId="14" fontId="10" fillId="0" borderId="2" xfId="0" applyNumberFormat="1" applyFont="1" applyFill="1" applyBorder="1" applyAlignment="1" applyProtection="1">
      <alignment horizontal="justify" vertical="center" wrapText="1"/>
    </xf>
    <xf numFmtId="0" fontId="1" fillId="5" borderId="2" xfId="0" applyFont="1" applyFill="1" applyBorder="1" applyAlignment="1" applyProtection="1">
      <alignment horizontal="justify" vertical="center" wrapText="1"/>
      <protection locked="0"/>
    </xf>
    <xf numFmtId="0" fontId="5" fillId="0" borderId="2" xfId="0" applyFont="1" applyFill="1" applyBorder="1" applyAlignment="1" applyProtection="1">
      <alignment horizontal="center" vertical="center" wrapText="1"/>
      <protection locked="0"/>
    </xf>
    <xf numFmtId="0" fontId="12" fillId="7" borderId="2" xfId="0" applyFont="1" applyFill="1" applyBorder="1" applyAlignment="1" applyProtection="1">
      <alignment horizontal="justify" vertical="center" wrapText="1"/>
      <protection locked="0"/>
    </xf>
    <xf numFmtId="0" fontId="5" fillId="5" borderId="2" xfId="0" applyNumberFormat="1" applyFont="1" applyFill="1" applyBorder="1" applyAlignment="1" applyProtection="1">
      <alignment horizontal="justify" vertical="center" wrapText="1"/>
      <protection locked="0"/>
    </xf>
    <xf numFmtId="0" fontId="12" fillId="7" borderId="13" xfId="0" applyFont="1" applyFill="1" applyBorder="1" applyAlignment="1" applyProtection="1">
      <alignment horizontal="justify" vertical="center" wrapText="1"/>
      <protection locked="0"/>
    </xf>
    <xf numFmtId="0" fontId="5" fillId="0" borderId="13" xfId="0" applyFont="1" applyBorder="1" applyAlignment="1">
      <alignment horizontal="justify" vertical="center" wrapText="1"/>
    </xf>
    <xf numFmtId="0" fontId="5" fillId="0" borderId="21" xfId="0" applyFont="1" applyBorder="1" applyAlignment="1">
      <alignment horizontal="justify" vertical="center" wrapText="1"/>
    </xf>
    <xf numFmtId="0" fontId="1" fillId="2" borderId="2"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8" fillId="0" borderId="0" xfId="0" applyFont="1" applyAlignment="1">
      <alignment vertical="center" wrapText="1"/>
    </xf>
    <xf numFmtId="0" fontId="1" fillId="0" borderId="2" xfId="0"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2" fontId="1" fillId="2" borderId="30" xfId="0" applyNumberFormat="1" applyFont="1" applyFill="1" applyBorder="1" applyAlignment="1" applyProtection="1">
      <alignment horizontal="center" vertical="center" wrapText="1"/>
    </xf>
    <xf numFmtId="0" fontId="4" fillId="6" borderId="10" xfId="0" applyFont="1" applyFill="1" applyBorder="1" applyAlignment="1" applyProtection="1">
      <alignment horizontal="justify" vertical="center" wrapText="1"/>
    </xf>
    <xf numFmtId="0" fontId="5" fillId="7" borderId="10"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justify" vertical="center" wrapText="1"/>
    </xf>
    <xf numFmtId="0" fontId="6" fillId="0" borderId="14" xfId="0" applyFont="1" applyFill="1" applyBorder="1" applyAlignment="1" applyProtection="1">
      <alignment horizontal="justify" vertical="center" wrapText="1"/>
    </xf>
    <xf numFmtId="0" fontId="1" fillId="7"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23" fillId="6" borderId="3" xfId="0" applyFont="1" applyFill="1" applyBorder="1" applyAlignment="1">
      <alignment horizontal="justify" vertical="center"/>
    </xf>
    <xf numFmtId="0" fontId="24" fillId="0" borderId="2" xfId="0" applyFont="1" applyBorder="1" applyAlignment="1">
      <alignment horizontal="justify" vertical="center" wrapText="1"/>
    </xf>
    <xf numFmtId="0" fontId="8" fillId="7" borderId="10" xfId="0" applyNumberFormat="1" applyFont="1" applyFill="1" applyBorder="1" applyAlignment="1" applyProtection="1">
      <alignment horizontal="justify" vertical="center" wrapText="1"/>
      <protection locked="0"/>
    </xf>
    <xf numFmtId="0" fontId="8" fillId="0" borderId="10" xfId="0" applyNumberFormat="1" applyFont="1" applyFill="1" applyBorder="1" applyAlignment="1" applyProtection="1">
      <alignment horizontal="justify" vertical="center" wrapText="1"/>
      <protection locked="0"/>
    </xf>
    <xf numFmtId="0" fontId="0" fillId="15" borderId="3" xfId="0" applyFill="1" applyBorder="1" applyAlignment="1">
      <alignment horizontal="justify" vertical="center"/>
    </xf>
    <xf numFmtId="0" fontId="26" fillId="16" borderId="3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0" xfId="0" applyFont="1" applyFill="1" applyBorder="1" applyAlignment="1">
      <alignment vertical="center" wrapText="1"/>
    </xf>
    <xf numFmtId="0" fontId="26" fillId="0" borderId="0" xfId="0" applyFont="1" applyFill="1" applyBorder="1" applyAlignment="1">
      <alignment vertical="center" wrapText="1"/>
    </xf>
    <xf numFmtId="1" fontId="27" fillId="16" borderId="0" xfId="0" applyNumberFormat="1" applyFont="1" applyFill="1" applyBorder="1" applyAlignment="1" applyProtection="1">
      <alignment vertical="center" wrapText="1"/>
    </xf>
    <xf numFmtId="0" fontId="28" fillId="0" borderId="2" xfId="0" applyFont="1" applyBorder="1" applyAlignment="1">
      <alignment vertical="center" wrapText="1"/>
    </xf>
    <xf numFmtId="0" fontId="25" fillId="0" borderId="2" xfId="0" applyFont="1" applyBorder="1" applyAlignment="1">
      <alignment vertical="center" wrapText="1"/>
    </xf>
    <xf numFmtId="0" fontId="26" fillId="0" borderId="0" xfId="0" applyFont="1" applyAlignment="1">
      <alignment vertical="center" wrapText="1"/>
    </xf>
    <xf numFmtId="0" fontId="26" fillId="16" borderId="39" xfId="0" applyFont="1" applyFill="1" applyBorder="1" applyAlignment="1">
      <alignment horizontal="center" vertical="center" wrapText="1"/>
    </xf>
    <xf numFmtId="0" fontId="26" fillId="16" borderId="40" xfId="0" applyFont="1" applyFill="1" applyBorder="1" applyAlignment="1">
      <alignment horizontal="center" vertical="center" wrapText="1"/>
    </xf>
    <xf numFmtId="0" fontId="26" fillId="16" borderId="40" xfId="0" applyFont="1" applyFill="1" applyBorder="1" applyAlignment="1">
      <alignment vertical="center" wrapText="1"/>
    </xf>
    <xf numFmtId="0" fontId="26" fillId="0" borderId="40" xfId="0" applyFont="1" applyFill="1" applyBorder="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Fill="1" applyAlignment="1">
      <alignment vertical="center" wrapText="1"/>
    </xf>
    <xf numFmtId="0" fontId="17" fillId="0" borderId="0" xfId="0" applyFont="1" applyBorder="1" applyAlignment="1">
      <alignment vertical="center" wrapText="1"/>
    </xf>
    <xf numFmtId="0" fontId="29" fillId="0" borderId="2" xfId="0" applyFont="1" applyBorder="1" applyAlignment="1">
      <alignment vertical="center" wrapText="1"/>
    </xf>
    <xf numFmtId="0" fontId="4" fillId="6" borderId="17" xfId="0" applyFont="1" applyFill="1" applyBorder="1" applyAlignment="1" applyProtection="1">
      <alignment horizontal="justify" vertical="center" wrapText="1"/>
    </xf>
    <xf numFmtId="0" fontId="8" fillId="7" borderId="10" xfId="0" applyFont="1" applyFill="1" applyBorder="1" applyAlignment="1" applyProtection="1">
      <alignment horizontal="justify" vertical="center" wrapText="1"/>
      <protection locked="0"/>
    </xf>
    <xf numFmtId="0" fontId="6" fillId="17" borderId="2" xfId="0" applyFont="1" applyFill="1" applyBorder="1" applyAlignment="1" applyProtection="1">
      <alignment horizontal="justify" vertical="center" wrapText="1"/>
    </xf>
    <xf numFmtId="49" fontId="8" fillId="0" borderId="26" xfId="0" applyNumberFormat="1" applyFont="1" applyBorder="1" applyAlignment="1">
      <alignment vertical="center" wrapText="1"/>
    </xf>
    <xf numFmtId="0" fontId="24" fillId="0" borderId="2" xfId="0" applyFont="1" applyBorder="1" applyAlignment="1">
      <alignment vertical="center" wrapText="1"/>
    </xf>
    <xf numFmtId="0" fontId="8" fillId="0" borderId="0" xfId="0" applyFont="1" applyAlignment="1">
      <alignment horizontal="center" vertical="center" wrapText="1"/>
    </xf>
    <xf numFmtId="0" fontId="8" fillId="0" borderId="0" xfId="0" applyFont="1" applyFill="1" applyAlignment="1">
      <alignment vertical="center" wrapText="1"/>
    </xf>
    <xf numFmtId="0" fontId="27" fillId="16" borderId="40" xfId="0" applyFont="1" applyFill="1" applyBorder="1" applyAlignment="1">
      <alignment horizontal="right" vertical="center" wrapText="1"/>
    </xf>
    <xf numFmtId="0" fontId="5" fillId="0" borderId="2" xfId="0" applyFont="1" applyFill="1" applyBorder="1" applyAlignment="1" applyProtection="1">
      <alignment vertical="center" wrapText="1"/>
      <protection locked="0"/>
    </xf>
    <xf numFmtId="0" fontId="33" fillId="0" borderId="11" xfId="0" applyFont="1" applyFill="1" applyBorder="1" applyAlignment="1" applyProtection="1">
      <alignment vertical="center" wrapText="1"/>
    </xf>
    <xf numFmtId="0" fontId="33" fillId="12" borderId="11" xfId="0" applyFont="1" applyFill="1" applyBorder="1" applyAlignment="1" applyProtection="1">
      <alignment horizontal="justify" vertical="center" wrapText="1"/>
    </xf>
    <xf numFmtId="0" fontId="12" fillId="0" borderId="2" xfId="0" applyFont="1" applyFill="1" applyBorder="1" applyAlignment="1" applyProtection="1">
      <alignment horizontal="center" vertical="center" wrapText="1"/>
      <protection locked="0"/>
    </xf>
    <xf numFmtId="0" fontId="22" fillId="0" borderId="0" xfId="0" applyFont="1" applyAlignment="1">
      <alignment horizontal="center" vertical="center"/>
    </xf>
    <xf numFmtId="0" fontId="22" fillId="12" borderId="0" xfId="0" applyFont="1" applyFill="1" applyAlignment="1">
      <alignment horizontal="center" vertical="center"/>
    </xf>
    <xf numFmtId="0" fontId="17" fillId="16" borderId="0" xfId="0" applyFont="1" applyFill="1" applyBorder="1" applyAlignment="1">
      <alignment horizontal="center" vertical="center" wrapText="1"/>
    </xf>
    <xf numFmtId="0" fontId="17" fillId="16" borderId="0" xfId="0" applyFont="1" applyFill="1" applyBorder="1" applyAlignment="1">
      <alignment vertical="center" wrapText="1"/>
    </xf>
    <xf numFmtId="0" fontId="17" fillId="16" borderId="40" xfId="0" applyFont="1" applyFill="1" applyBorder="1" applyAlignment="1">
      <alignment vertical="center" wrapText="1"/>
    </xf>
    <xf numFmtId="0" fontId="1" fillId="0" borderId="2" xfId="0" applyFont="1" applyBorder="1" applyAlignment="1" applyProtection="1">
      <alignment horizontal="center" vertical="center" wrapText="1"/>
      <protection locked="0"/>
    </xf>
    <xf numFmtId="0" fontId="4" fillId="6" borderId="10" xfId="0" applyFont="1" applyFill="1" applyBorder="1" applyAlignment="1" applyProtection="1">
      <alignment vertical="center" wrapText="1"/>
    </xf>
    <xf numFmtId="0" fontId="3" fillId="6" borderId="1" xfId="0" applyFont="1" applyFill="1" applyBorder="1" applyAlignment="1" applyProtection="1">
      <alignment vertical="center" wrapText="1"/>
    </xf>
    <xf numFmtId="0" fontId="4" fillId="6" borderId="2" xfId="0" applyFont="1" applyFill="1" applyBorder="1" applyAlignment="1" applyProtection="1">
      <alignment vertical="center" wrapText="1"/>
    </xf>
    <xf numFmtId="0" fontId="26" fillId="0" borderId="2" xfId="0" applyFont="1" applyBorder="1" applyAlignment="1">
      <alignment vertical="center" wrapText="1"/>
    </xf>
    <xf numFmtId="0" fontId="4" fillId="6" borderId="10" xfId="0" applyFont="1" applyFill="1" applyBorder="1" applyAlignment="1" applyProtection="1">
      <alignment horizontal="justify" vertical="center" wrapText="1"/>
    </xf>
    <xf numFmtId="0" fontId="34" fillId="7" borderId="2" xfId="0" applyFont="1" applyFill="1" applyBorder="1" applyAlignment="1" applyProtection="1">
      <alignment horizontal="center" vertical="center" wrapText="1"/>
      <protection locked="0"/>
    </xf>
    <xf numFmtId="0" fontId="8" fillId="19" borderId="2" xfId="0" applyFont="1" applyFill="1" applyBorder="1" applyAlignment="1" applyProtection="1">
      <alignment horizontal="center" vertical="center" wrapText="1"/>
    </xf>
    <xf numFmtId="0" fontId="17" fillId="0" borderId="2" xfId="0" applyFont="1" applyBorder="1" applyAlignment="1">
      <alignment vertical="center" wrapText="1"/>
    </xf>
    <xf numFmtId="0" fontId="8" fillId="0" borderId="13" xfId="0" applyFont="1" applyBorder="1" applyAlignment="1">
      <alignment vertical="center" wrapText="1"/>
    </xf>
    <xf numFmtId="0" fontId="1" fillId="18" borderId="2" xfId="0" applyFont="1" applyFill="1" applyBorder="1" applyAlignment="1" applyProtection="1">
      <alignment horizontal="center" vertical="center" wrapText="1"/>
      <protection locked="0"/>
    </xf>
    <xf numFmtId="0" fontId="5" fillId="18" borderId="2" xfId="0" applyFont="1" applyFill="1" applyBorder="1" applyAlignment="1" applyProtection="1">
      <alignment horizontal="justify" vertical="center" wrapText="1"/>
      <protection locked="0"/>
    </xf>
    <xf numFmtId="164" fontId="1" fillId="7" borderId="2" xfId="0" applyNumberFormat="1" applyFont="1" applyFill="1" applyBorder="1" applyAlignment="1" applyProtection="1">
      <alignment vertical="center" wrapText="1"/>
    </xf>
    <xf numFmtId="0" fontId="8" fillId="7" borderId="2" xfId="0" applyFont="1" applyFill="1" applyBorder="1" applyAlignment="1">
      <alignment vertical="center" wrapText="1"/>
    </xf>
    <xf numFmtId="0" fontId="26" fillId="16" borderId="2" xfId="0" applyFont="1" applyFill="1" applyBorder="1" applyAlignment="1">
      <alignment horizontal="center" vertical="center" wrapText="1"/>
    </xf>
    <xf numFmtId="0" fontId="26" fillId="16" borderId="2" xfId="0" applyFont="1" applyFill="1" applyBorder="1" applyAlignment="1">
      <alignment vertical="center" wrapText="1"/>
    </xf>
    <xf numFmtId="1" fontId="27" fillId="16" borderId="2" xfId="0" applyNumberFormat="1" applyFont="1" applyFill="1" applyBorder="1" applyAlignment="1" applyProtection="1">
      <alignment vertical="center" wrapText="1"/>
    </xf>
    <xf numFmtId="0" fontId="27" fillId="16" borderId="2" xfId="0" applyFont="1" applyFill="1" applyBorder="1" applyAlignment="1">
      <alignment horizontal="right" vertical="center" wrapText="1"/>
    </xf>
    <xf numFmtId="0" fontId="17" fillId="0" borderId="2" xfId="0" applyFont="1" applyBorder="1" applyAlignment="1">
      <alignment horizontal="center" vertical="center" wrapText="1"/>
    </xf>
    <xf numFmtId="0" fontId="8" fillId="0" borderId="10" xfId="0" applyFont="1" applyBorder="1" applyAlignment="1">
      <alignment vertical="center" wrapText="1"/>
    </xf>
    <xf numFmtId="0" fontId="8" fillId="0" borderId="15" xfId="0" applyFont="1" applyBorder="1" applyAlignment="1">
      <alignment vertical="center" wrapText="1"/>
    </xf>
    <xf numFmtId="0" fontId="26" fillId="16"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vertical="center" wrapText="1"/>
    </xf>
    <xf numFmtId="0" fontId="1" fillId="0" borderId="13" xfId="0" applyFont="1" applyBorder="1" applyAlignment="1" applyProtection="1">
      <alignment horizontal="center" vertical="center" wrapText="1"/>
      <protection locked="0"/>
    </xf>
    <xf numFmtId="0" fontId="2" fillId="10" borderId="1" xfId="0" applyFont="1" applyFill="1" applyBorder="1" applyAlignment="1">
      <alignment vertical="center" wrapText="1"/>
    </xf>
    <xf numFmtId="0" fontId="2" fillId="10" borderId="1" xfId="0" applyFont="1" applyFill="1" applyBorder="1" applyAlignment="1" applyProtection="1">
      <alignment vertical="center" wrapText="1"/>
      <protection locked="0"/>
    </xf>
    <xf numFmtId="0" fontId="13" fillId="10" borderId="2" xfId="0" applyFont="1" applyFill="1" applyBorder="1" applyAlignment="1">
      <alignment horizontal="center" vertical="center" wrapText="1"/>
    </xf>
    <xf numFmtId="0" fontId="36" fillId="0" borderId="2" xfId="0" applyNumberFormat="1" applyFont="1" applyBorder="1" applyAlignment="1">
      <alignment horizontal="center" vertical="center" wrapText="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locked="0"/>
    </xf>
    <xf numFmtId="0" fontId="39" fillId="2" borderId="2" xfId="0" applyFont="1" applyFill="1" applyBorder="1" applyAlignment="1" applyProtection="1">
      <alignment horizontal="center" vertical="center" wrapText="1"/>
      <protection locked="0"/>
    </xf>
    <xf numFmtId="0" fontId="42" fillId="7" borderId="2" xfId="0" applyFont="1" applyFill="1" applyBorder="1" applyAlignment="1" applyProtection="1">
      <alignment horizontal="justify" vertical="center" wrapText="1"/>
      <protection locked="0"/>
    </xf>
    <xf numFmtId="0" fontId="2" fillId="10" borderId="2" xfId="0" applyFont="1" applyFill="1" applyBorder="1" applyAlignment="1" applyProtection="1">
      <alignment horizontal="center" vertical="center" wrapText="1"/>
    </xf>
    <xf numFmtId="14" fontId="37" fillId="0" borderId="2" xfId="0" applyNumberFormat="1" applyFont="1" applyFill="1" applyBorder="1" applyAlignment="1" applyProtection="1">
      <alignment horizontal="center" vertical="center" wrapText="1"/>
    </xf>
    <xf numFmtId="0" fontId="39" fillId="5" borderId="2" xfId="0" applyFont="1" applyFill="1" applyBorder="1" applyAlignment="1" applyProtection="1">
      <alignment horizontal="center" vertical="center" wrapText="1"/>
      <protection locked="0"/>
    </xf>
    <xf numFmtId="0" fontId="42" fillId="7" borderId="13" xfId="0" applyFont="1" applyFill="1" applyBorder="1" applyAlignment="1" applyProtection="1">
      <alignment horizontal="justify" vertical="center" wrapText="1"/>
      <protection locked="0"/>
    </xf>
    <xf numFmtId="0" fontId="13" fillId="7" borderId="2" xfId="0" applyFont="1" applyFill="1" applyBorder="1" applyAlignment="1" applyProtection="1">
      <alignment horizontal="justify" vertical="center" wrapText="1"/>
      <protection locked="0"/>
    </xf>
    <xf numFmtId="0" fontId="39" fillId="5" borderId="2" xfId="0" applyFont="1" applyFill="1" applyBorder="1" applyAlignment="1" applyProtection="1">
      <alignment horizontal="justify" vertical="center" wrapText="1"/>
      <protection locked="0"/>
    </xf>
    <xf numFmtId="0" fontId="39" fillId="0" borderId="2" xfId="0" applyFont="1" applyFill="1" applyBorder="1" applyAlignment="1" applyProtection="1">
      <alignment horizontal="justify" vertical="center" wrapText="1"/>
      <protection locked="0"/>
    </xf>
    <xf numFmtId="0" fontId="40" fillId="6" borderId="2" xfId="0" applyFont="1" applyFill="1" applyBorder="1" applyAlignment="1" applyProtection="1">
      <alignment horizontal="justify" vertical="center" wrapText="1"/>
    </xf>
    <xf numFmtId="0" fontId="13" fillId="7" borderId="13" xfId="0" applyFont="1" applyFill="1" applyBorder="1" applyAlignment="1" applyProtection="1">
      <alignment horizontal="justify" vertical="center" wrapText="1"/>
      <protection locked="0"/>
    </xf>
    <xf numFmtId="0" fontId="39" fillId="5" borderId="13" xfId="0" applyFont="1" applyFill="1" applyBorder="1" applyAlignment="1" applyProtection="1">
      <alignment horizontal="justify" vertical="center" wrapText="1"/>
      <protection locked="0"/>
    </xf>
    <xf numFmtId="0" fontId="39" fillId="0" borderId="13" xfId="0" applyFont="1" applyFill="1" applyBorder="1" applyAlignment="1" applyProtection="1">
      <alignment horizontal="justify" vertical="center" wrapText="1"/>
      <protection locked="0"/>
    </xf>
    <xf numFmtId="0" fontId="40" fillId="6" borderId="13" xfId="0" applyFont="1" applyFill="1" applyBorder="1" applyAlignment="1" applyProtection="1">
      <alignment horizontal="justify" vertical="center" wrapText="1"/>
    </xf>
    <xf numFmtId="0" fontId="13" fillId="10" borderId="1" xfId="0" applyFont="1" applyFill="1" applyBorder="1" applyAlignment="1">
      <alignment vertical="center" wrapText="1"/>
    </xf>
    <xf numFmtId="0" fontId="13" fillId="10" borderId="1" xfId="0" applyFont="1" applyFill="1" applyBorder="1" applyAlignment="1" applyProtection="1">
      <alignment vertical="center" wrapText="1"/>
      <protection locked="0"/>
    </xf>
    <xf numFmtId="0" fontId="13" fillId="10" borderId="37" xfId="0" applyFont="1" applyFill="1" applyBorder="1" applyAlignment="1" applyProtection="1">
      <alignment vertical="center" wrapText="1"/>
      <protection locked="0"/>
    </xf>
    <xf numFmtId="0" fontId="13" fillId="10" borderId="4" xfId="0" applyFont="1" applyFill="1" applyBorder="1" applyAlignment="1">
      <alignment horizontal="center" vertical="center" wrapText="1"/>
    </xf>
    <xf numFmtId="0" fontId="1" fillId="3" borderId="2"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8" fillId="0" borderId="2" xfId="0" applyFont="1" applyBorder="1" applyAlignment="1">
      <alignment horizontal="justify" vertical="center" wrapText="1"/>
    </xf>
    <xf numFmtId="0" fontId="5" fillId="0" borderId="10" xfId="0" applyFont="1" applyFill="1" applyBorder="1" applyAlignment="1" applyProtection="1">
      <alignment horizontal="justify" vertical="center" wrapText="1"/>
      <protection locked="0"/>
    </xf>
    <xf numFmtId="0" fontId="3" fillId="6" borderId="10" xfId="0" applyFont="1" applyFill="1" applyBorder="1" applyAlignment="1" applyProtection="1">
      <alignment horizontal="justify" vertical="center" wrapText="1"/>
    </xf>
    <xf numFmtId="0" fontId="5" fillId="7" borderId="14" xfId="0" applyFont="1" applyFill="1" applyBorder="1" applyAlignment="1" applyProtection="1">
      <alignment horizontal="justify" vertical="center" wrapText="1"/>
      <protection locked="0"/>
    </xf>
    <xf numFmtId="0" fontId="5" fillId="0" borderId="14" xfId="0" applyFont="1" applyFill="1" applyBorder="1" applyAlignment="1" applyProtection="1">
      <alignment horizontal="justify" vertical="center" wrapText="1"/>
      <protection locked="0"/>
    </xf>
    <xf numFmtId="0" fontId="5" fillId="0" borderId="2" xfId="0" applyFont="1" applyFill="1" applyBorder="1" applyAlignment="1" applyProtection="1">
      <alignment horizontal="justify" vertical="center" wrapText="1"/>
      <protection locked="0"/>
    </xf>
    <xf numFmtId="0" fontId="5" fillId="7" borderId="7" xfId="0" applyFont="1" applyFill="1" applyBorder="1" applyAlignment="1" applyProtection="1">
      <alignment horizontal="justify" vertical="center" wrapText="1"/>
      <protection locked="0"/>
    </xf>
    <xf numFmtId="0" fontId="5" fillId="0" borderId="7" xfId="0" applyFont="1" applyFill="1" applyBorder="1" applyAlignment="1" applyProtection="1">
      <alignment horizontal="justify" vertical="center" wrapText="1"/>
      <protection locked="0"/>
    </xf>
    <xf numFmtId="0" fontId="5" fillId="7" borderId="13" xfId="0" applyNumberFormat="1" applyFont="1" applyFill="1" applyBorder="1" applyAlignment="1" applyProtection="1">
      <alignment horizontal="justify" vertical="center" wrapText="1"/>
      <protection locked="0"/>
    </xf>
    <xf numFmtId="0" fontId="5" fillId="0" borderId="13" xfId="0" applyNumberFormat="1" applyFont="1" applyFill="1" applyBorder="1" applyAlignment="1" applyProtection="1">
      <alignment horizontal="justify" vertical="center" wrapText="1"/>
      <protection locked="0"/>
    </xf>
    <xf numFmtId="0" fontId="8" fillId="7" borderId="14" xfId="0" applyNumberFormat="1" applyFont="1" applyFill="1" applyBorder="1" applyAlignment="1" applyProtection="1">
      <alignment horizontal="justify" vertical="center" wrapText="1"/>
      <protection locked="0"/>
    </xf>
    <xf numFmtId="0" fontId="8" fillId="0" borderId="14" xfId="0" applyNumberFormat="1" applyFont="1" applyFill="1" applyBorder="1" applyAlignment="1" applyProtection="1">
      <alignment horizontal="justify" vertical="center" wrapText="1"/>
      <protection locked="0"/>
    </xf>
    <xf numFmtId="0" fontId="8" fillId="7" borderId="7" xfId="0" applyNumberFormat="1" applyFont="1" applyFill="1" applyBorder="1" applyAlignment="1" applyProtection="1">
      <alignment horizontal="justify" vertical="center" wrapText="1"/>
      <protection locked="0"/>
    </xf>
    <xf numFmtId="0" fontId="8" fillId="0" borderId="7" xfId="0" applyNumberFormat="1" applyFont="1" applyFill="1" applyBorder="1" applyAlignment="1" applyProtection="1">
      <alignment horizontal="justify" vertical="center" wrapText="1"/>
      <protection locked="0"/>
    </xf>
    <xf numFmtId="0" fontId="8" fillId="0" borderId="2" xfId="0" applyFont="1" applyFill="1" applyBorder="1" applyAlignment="1">
      <alignment horizontal="justify" vertical="center" wrapText="1"/>
    </xf>
    <xf numFmtId="0" fontId="3" fillId="20" borderId="10" xfId="0" applyFont="1" applyFill="1" applyBorder="1" applyAlignment="1" applyProtection="1">
      <alignment horizontal="justify" vertical="center" wrapText="1"/>
    </xf>
    <xf numFmtId="0" fontId="3" fillId="6" borderId="9" xfId="0" applyFont="1" applyFill="1" applyBorder="1" applyAlignment="1" applyProtection="1">
      <alignment horizontal="justify" vertical="center" wrapText="1"/>
    </xf>
    <xf numFmtId="0" fontId="46" fillId="0" borderId="17" xfId="0" applyFont="1" applyFill="1" applyBorder="1" applyAlignment="1" applyProtection="1">
      <alignment horizontal="justify" vertical="center" wrapText="1"/>
    </xf>
    <xf numFmtId="0" fontId="39" fillId="0" borderId="2" xfId="0" applyFont="1" applyBorder="1" applyAlignment="1">
      <alignment horizontal="justify" vertical="center" wrapText="1"/>
    </xf>
    <xf numFmtId="0" fontId="39" fillId="0" borderId="4" xfId="0" applyFont="1" applyBorder="1" applyAlignment="1">
      <alignment horizontal="justify" vertical="center" wrapText="1"/>
    </xf>
    <xf numFmtId="0" fontId="4" fillId="6" borderId="17" xfId="0" applyFont="1" applyFill="1" applyBorder="1" applyAlignment="1" applyProtection="1">
      <alignment horizontal="justify" vertical="center" wrapText="1"/>
    </xf>
    <xf numFmtId="0" fontId="8" fillId="7" borderId="7"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0" fontId="8" fillId="7" borderId="46" xfId="0" applyFont="1" applyFill="1" applyBorder="1" applyAlignment="1" applyProtection="1">
      <alignment horizontal="justify" vertical="center" wrapText="1"/>
      <protection locked="0"/>
    </xf>
    <xf numFmtId="0" fontId="8" fillId="0" borderId="13" xfId="0" applyFont="1" applyBorder="1" applyAlignment="1">
      <alignment horizontal="justify" vertical="center" wrapText="1"/>
    </xf>
    <xf numFmtId="0" fontId="8" fillId="0" borderId="46" xfId="0" applyFont="1" applyFill="1" applyBorder="1" applyAlignment="1" applyProtection="1">
      <alignment horizontal="justify" vertical="center" wrapText="1"/>
      <protection locked="0"/>
    </xf>
    <xf numFmtId="0" fontId="3" fillId="6" borderId="46" xfId="0" applyFont="1" applyFill="1" applyBorder="1" applyAlignment="1" applyProtection="1">
      <alignment horizontal="justify" vertical="center" wrapText="1"/>
    </xf>
    <xf numFmtId="0" fontId="12" fillId="7" borderId="2" xfId="0" applyFont="1" applyFill="1" applyBorder="1" applyAlignment="1" applyProtection="1">
      <alignment horizontal="center" vertical="center" wrapText="1"/>
      <protection locked="0"/>
    </xf>
    <xf numFmtId="0" fontId="5" fillId="5" borderId="17" xfId="0" applyNumberFormat="1" applyFont="1" applyFill="1" applyBorder="1" applyAlignment="1" applyProtection="1">
      <alignment horizontal="justify" vertical="center" wrapText="1"/>
      <protection locked="0"/>
    </xf>
    <xf numFmtId="0" fontId="12" fillId="7" borderId="10" xfId="0" applyFont="1" applyFill="1" applyBorder="1" applyAlignment="1" applyProtection="1">
      <alignment horizontal="justify" vertical="center" wrapText="1"/>
      <protection locked="0"/>
    </xf>
    <xf numFmtId="164" fontId="12" fillId="7" borderId="12" xfId="0" applyNumberFormat="1" applyFont="1" applyFill="1" applyBorder="1" applyAlignment="1" applyProtection="1">
      <alignment horizontal="justify" vertical="center" wrapText="1"/>
    </xf>
    <xf numFmtId="0" fontId="5" fillId="0" borderId="17" xfId="0" applyFont="1" applyBorder="1" applyAlignment="1">
      <alignment horizontal="justify" vertical="center" wrapText="1"/>
    </xf>
    <xf numFmtId="49" fontId="5" fillId="0" borderId="17" xfId="0" applyNumberFormat="1" applyFont="1" applyBorder="1" applyAlignment="1">
      <alignment horizontal="justify" vertical="center" wrapText="1"/>
    </xf>
    <xf numFmtId="0" fontId="5" fillId="5" borderId="19" xfId="0" applyNumberFormat="1" applyFont="1" applyFill="1" applyBorder="1" applyAlignment="1" applyProtection="1">
      <alignment horizontal="justify" vertical="center" wrapText="1"/>
      <protection locked="0"/>
    </xf>
    <xf numFmtId="164" fontId="12" fillId="7" borderId="44" xfId="0" applyNumberFormat="1" applyFont="1" applyFill="1" applyBorder="1" applyAlignment="1" applyProtection="1">
      <alignment horizontal="justify" vertical="center" wrapText="1"/>
    </xf>
    <xf numFmtId="0" fontId="5" fillId="0" borderId="11" xfId="0" applyFont="1" applyBorder="1" applyAlignment="1">
      <alignment horizontal="justify" vertical="center" wrapText="1"/>
    </xf>
    <xf numFmtId="0" fontId="5" fillId="5" borderId="2" xfId="0" applyFont="1" applyFill="1" applyBorder="1" applyAlignment="1">
      <alignment vertical="center" wrapText="1"/>
    </xf>
    <xf numFmtId="0" fontId="0" fillId="0" borderId="2" xfId="0" applyBorder="1"/>
    <xf numFmtId="0" fontId="5" fillId="5" borderId="2" xfId="0" applyFont="1" applyFill="1" applyBorder="1" applyAlignment="1">
      <alignment horizontal="justify" vertical="center" wrapText="1"/>
    </xf>
    <xf numFmtId="0" fontId="0" fillId="0" borderId="13" xfId="0" applyBorder="1" applyAlignment="1">
      <alignment horizontal="justify" vertical="center" wrapText="1"/>
    </xf>
    <xf numFmtId="0" fontId="12" fillId="0" borderId="13" xfId="0" applyFont="1" applyFill="1" applyBorder="1" applyAlignment="1" applyProtection="1">
      <alignment horizontal="justify" vertical="center" wrapText="1"/>
      <protection locked="0"/>
    </xf>
    <xf numFmtId="0" fontId="26" fillId="5" borderId="13" xfId="0" applyNumberFormat="1" applyFont="1" applyFill="1" applyBorder="1" applyAlignment="1" applyProtection="1">
      <alignment horizontal="justify" vertical="center" wrapText="1"/>
      <protection locked="0"/>
    </xf>
    <xf numFmtId="0" fontId="5" fillId="0" borderId="0" xfId="0" applyFont="1" applyAlignment="1">
      <alignment vertical="center" wrapText="1"/>
    </xf>
    <xf numFmtId="0" fontId="12" fillId="10" borderId="1" xfId="0" applyFont="1" applyFill="1" applyBorder="1" applyAlignment="1">
      <alignment vertical="center" wrapText="1"/>
    </xf>
    <xf numFmtId="0" fontId="12" fillId="10" borderId="1" xfId="0" applyFont="1" applyFill="1" applyBorder="1" applyAlignment="1" applyProtection="1">
      <alignment vertical="center" wrapText="1"/>
      <protection locked="0"/>
    </xf>
    <xf numFmtId="0" fontId="12" fillId="10" borderId="2" xfId="0" applyFont="1" applyFill="1" applyBorder="1" applyAlignment="1">
      <alignment horizontal="center" vertical="center" wrapText="1"/>
    </xf>
    <xf numFmtId="0" fontId="12" fillId="0" borderId="2" xfId="0" applyNumberFormat="1" applyFont="1" applyBorder="1" applyAlignment="1">
      <alignment horizontal="center" vertical="center" wrapText="1"/>
    </xf>
    <xf numFmtId="0" fontId="12" fillId="2" borderId="2"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164" fontId="48" fillId="7" borderId="45" xfId="0" applyNumberFormat="1" applyFont="1" applyFill="1" applyBorder="1" applyAlignment="1" applyProtection="1">
      <alignment horizontal="justify" vertical="center" wrapText="1"/>
    </xf>
    <xf numFmtId="0" fontId="0" fillId="0" borderId="0" xfId="0" applyFont="1"/>
    <xf numFmtId="0" fontId="5" fillId="7" borderId="2" xfId="0" applyNumberFormat="1" applyFont="1" applyFill="1" applyBorder="1" applyAlignment="1" applyProtection="1">
      <alignment vertical="center" wrapText="1"/>
      <protection locked="0"/>
    </xf>
    <xf numFmtId="0" fontId="12" fillId="10" borderId="28" xfId="0" applyFont="1" applyFill="1" applyBorder="1" applyAlignment="1" applyProtection="1">
      <alignment horizontal="center" vertical="center" wrapText="1"/>
    </xf>
    <xf numFmtId="14" fontId="12" fillId="0" borderId="29" xfId="0" applyNumberFormat="1" applyFont="1" applyFill="1" applyBorder="1" applyAlignment="1" applyProtection="1">
      <alignment horizontal="center" vertical="center" wrapText="1"/>
    </xf>
    <xf numFmtId="0" fontId="12" fillId="10" borderId="3" xfId="0" applyFont="1" applyFill="1" applyBorder="1" applyAlignment="1" applyProtection="1">
      <alignment vertical="center" wrapText="1"/>
    </xf>
    <xf numFmtId="0" fontId="12" fillId="10" borderId="53" xfId="0" applyFont="1" applyFill="1" applyBorder="1" applyAlignment="1" applyProtection="1">
      <alignment vertical="center" wrapText="1"/>
    </xf>
    <xf numFmtId="0" fontId="12" fillId="5" borderId="2"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5" fillId="5" borderId="2" xfId="0" applyNumberFormat="1" applyFont="1" applyFill="1" applyBorder="1" applyAlignment="1" applyProtection="1">
      <alignment vertical="center" wrapText="1"/>
      <protection locked="0"/>
    </xf>
    <xf numFmtId="0" fontId="12" fillId="0" borderId="2" xfId="0" applyFont="1" applyFill="1" applyBorder="1" applyAlignment="1" applyProtection="1">
      <alignment horizontal="left" vertical="center" wrapText="1"/>
      <protection locked="0"/>
    </xf>
    <xf numFmtId="164" fontId="12" fillId="7" borderId="2" xfId="0" applyNumberFormat="1" applyFont="1" applyFill="1" applyBorder="1" applyAlignment="1" applyProtection="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justify" vertical="justify" wrapText="1"/>
    </xf>
    <xf numFmtId="0" fontId="5" fillId="7" borderId="2" xfId="0" applyFont="1" applyFill="1" applyBorder="1" applyAlignment="1">
      <alignment vertical="center" wrapText="1"/>
    </xf>
    <xf numFmtId="0" fontId="12" fillId="5" borderId="2" xfId="0" applyFont="1" applyFill="1" applyBorder="1" applyAlignment="1" applyProtection="1">
      <alignment horizontal="left" vertical="center" wrapText="1"/>
      <protection locked="0"/>
    </xf>
    <xf numFmtId="164" fontId="12" fillId="7" borderId="2" xfId="0" applyNumberFormat="1" applyFont="1" applyFill="1" applyBorder="1" applyAlignment="1" applyProtection="1">
      <alignment horizontal="center" vertical="center" wrapText="1"/>
    </xf>
    <xf numFmtId="0" fontId="5" fillId="0" borderId="2" xfId="0" applyFont="1" applyBorder="1" applyAlignment="1">
      <alignment vertical="center" wrapText="1"/>
    </xf>
    <xf numFmtId="0" fontId="12" fillId="0" borderId="2" xfId="0" applyFont="1" applyFill="1" applyBorder="1" applyAlignment="1" applyProtection="1">
      <alignment vertical="center" wrapText="1"/>
      <protection locked="0"/>
    </xf>
    <xf numFmtId="0" fontId="8" fillId="7" borderId="2" xfId="0" applyFont="1" applyFill="1" applyBorder="1" applyAlignment="1" applyProtection="1">
      <alignment horizontal="center" vertical="center" wrapText="1"/>
      <protection locked="0"/>
    </xf>
    <xf numFmtId="0" fontId="0" fillId="0" borderId="10" xfId="0" applyBorder="1"/>
    <xf numFmtId="0" fontId="0" fillId="0" borderId="15" xfId="0" applyBorder="1"/>
    <xf numFmtId="0" fontId="0" fillId="0" borderId="4" xfId="0" applyBorder="1"/>
    <xf numFmtId="0" fontId="0" fillId="0" borderId="2" xfId="0" applyFont="1" applyBorder="1"/>
    <xf numFmtId="0" fontId="0" fillId="0" borderId="13" xfId="0" applyFont="1" applyBorder="1"/>
    <xf numFmtId="164" fontId="1" fillId="7" borderId="12" xfId="0" applyNumberFormat="1" applyFont="1" applyFill="1" applyBorder="1" applyAlignment="1" applyProtection="1">
      <alignment horizontal="justify" vertical="center" wrapText="1"/>
    </xf>
    <xf numFmtId="0" fontId="5" fillId="0" borderId="4" xfId="0" applyFont="1" applyBorder="1" applyAlignment="1">
      <alignment vertical="center" wrapText="1"/>
    </xf>
    <xf numFmtId="1" fontId="3" fillId="6" borderId="33" xfId="0" applyNumberFormat="1" applyFont="1" applyFill="1" applyBorder="1" applyAlignment="1" applyProtection="1">
      <alignment horizontal="center" vertical="center" wrapText="1"/>
    </xf>
    <xf numFmtId="164" fontId="1" fillId="7" borderId="12" xfId="0" applyNumberFormat="1" applyFont="1" applyFill="1" applyBorder="1" applyAlignment="1" applyProtection="1">
      <alignment horizontal="center" vertical="center" wrapText="1"/>
    </xf>
    <xf numFmtId="0" fontId="0" fillId="0" borderId="0" xfId="0" applyFont="1" applyAlignment="1">
      <alignment vertical="center" wrapText="1"/>
    </xf>
    <xf numFmtId="0" fontId="1" fillId="2" borderId="9"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2" fillId="3" borderId="1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6" borderId="1" xfId="0" applyFont="1" applyFill="1" applyBorder="1" applyAlignment="1" applyProtection="1">
      <alignment horizontal="justify" vertical="center" wrapText="1"/>
    </xf>
    <xf numFmtId="0" fontId="4" fillId="6" borderId="2" xfId="0" applyFont="1" applyFill="1" applyBorder="1" applyAlignment="1" applyProtection="1">
      <alignment horizontal="justify" vertical="center" wrapText="1"/>
    </xf>
    <xf numFmtId="0" fontId="6" fillId="4" borderId="2" xfId="0" applyFont="1" applyFill="1" applyBorder="1" applyAlignment="1" applyProtection="1">
      <alignment horizontal="justify" vertical="center" wrapText="1"/>
    </xf>
    <xf numFmtId="164" fontId="1" fillId="7" borderId="2" xfId="0" applyNumberFormat="1" applyFont="1" applyFill="1" applyBorder="1" applyAlignment="1" applyProtection="1">
      <alignment horizontal="justify" vertical="center" wrapText="1"/>
    </xf>
    <xf numFmtId="0" fontId="11" fillId="12" borderId="2" xfId="0" applyFont="1" applyFill="1" applyBorder="1" applyAlignment="1" applyProtection="1">
      <alignment horizontal="center" vertical="center" wrapText="1"/>
    </xf>
    <xf numFmtId="0" fontId="11" fillId="12" borderId="3" xfId="0" applyFont="1" applyFill="1" applyBorder="1" applyAlignment="1" applyProtection="1">
      <alignment horizontal="center" vertical="center" wrapText="1"/>
    </xf>
    <xf numFmtId="0" fontId="11" fillId="12" borderId="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31" fillId="7" borderId="7" xfId="0" applyFont="1" applyFill="1" applyBorder="1" applyAlignment="1" applyProtection="1">
      <alignment horizontal="center" vertical="center" wrapText="1"/>
      <protection locked="0"/>
    </xf>
    <xf numFmtId="0" fontId="31" fillId="7" borderId="14" xfId="0" applyFont="1" applyFill="1" applyBorder="1" applyAlignment="1" applyProtection="1">
      <alignment horizontal="center" vertical="center" wrapText="1"/>
      <protection locked="0"/>
    </xf>
    <xf numFmtId="0" fontId="7" fillId="4" borderId="7" xfId="0" applyNumberFormat="1" applyFont="1" applyFill="1" applyBorder="1" applyAlignment="1" applyProtection="1">
      <alignment horizontal="center" vertical="center" wrapText="1"/>
      <protection locked="0"/>
    </xf>
    <xf numFmtId="0" fontId="7" fillId="4" borderId="14" xfId="0" applyNumberFormat="1" applyFont="1" applyFill="1" applyBorder="1" applyAlignment="1" applyProtection="1">
      <alignment horizontal="center" vertical="center" wrapText="1"/>
      <protection locked="0"/>
    </xf>
    <xf numFmtId="2" fontId="1" fillId="2" borderId="2" xfId="0" applyNumberFormat="1" applyFont="1" applyFill="1" applyBorder="1" applyAlignment="1" applyProtection="1">
      <alignment horizontal="center" vertical="center" wrapText="1"/>
    </xf>
    <xf numFmtId="2" fontId="1" fillId="2" borderId="4" xfId="0" applyNumberFormat="1" applyFont="1" applyFill="1" applyBorder="1" applyAlignment="1" applyProtection="1">
      <alignment horizontal="center" vertical="center" wrapText="1"/>
    </xf>
    <xf numFmtId="164" fontId="8" fillId="7" borderId="4" xfId="0" applyNumberFormat="1" applyFont="1" applyFill="1" applyBorder="1" applyAlignment="1" applyProtection="1">
      <alignment horizontal="justify" vertical="center" wrapText="1"/>
    </xf>
    <xf numFmtId="164" fontId="1" fillId="7" borderId="4" xfId="0" applyNumberFormat="1" applyFont="1" applyFill="1" applyBorder="1" applyAlignment="1" applyProtection="1">
      <alignment horizontal="justify" vertical="center" wrapText="1"/>
    </xf>
    <xf numFmtId="164" fontId="7" fillId="8" borderId="2" xfId="0" applyNumberFormat="1" applyFont="1" applyFill="1" applyBorder="1" applyAlignment="1" applyProtection="1">
      <alignment horizontal="justify" vertical="center" wrapText="1"/>
    </xf>
    <xf numFmtId="164" fontId="7" fillId="8" borderId="13" xfId="0" applyNumberFormat="1" applyFont="1" applyFill="1" applyBorder="1" applyAlignment="1" applyProtection="1">
      <alignment horizontal="justify" vertical="center" wrapText="1"/>
    </xf>
    <xf numFmtId="164" fontId="8" fillId="8" borderId="4" xfId="0" applyNumberFormat="1" applyFont="1" applyFill="1" applyBorder="1" applyAlignment="1" applyProtection="1">
      <alignment horizontal="justify" vertical="center" wrapText="1"/>
    </xf>
    <xf numFmtId="164" fontId="8" fillId="8" borderId="21" xfId="0" applyNumberFormat="1" applyFont="1" applyFill="1" applyBorder="1" applyAlignment="1" applyProtection="1">
      <alignment horizontal="justify" vertical="center" wrapText="1"/>
    </xf>
    <xf numFmtId="0" fontId="9" fillId="9" borderId="9"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1" fillId="10" borderId="2" xfId="0" applyFont="1" applyFill="1" applyBorder="1" applyAlignment="1" applyProtection="1">
      <alignment horizontal="center" vertical="center" wrapText="1"/>
    </xf>
    <xf numFmtId="0" fontId="8" fillId="10" borderId="28"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27" xfId="0" applyFont="1" applyFill="1" applyBorder="1" applyAlignment="1">
      <alignment horizontal="center" vertical="center" wrapText="1"/>
    </xf>
    <xf numFmtId="14" fontId="10" fillId="0" borderId="2" xfId="0" applyNumberFormat="1"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3" xfId="0" applyFont="1" applyFill="1" applyBorder="1" applyAlignment="1" applyProtection="1">
      <alignment horizontal="center" vertical="center" wrapText="1"/>
    </xf>
    <xf numFmtId="0" fontId="1" fillId="10" borderId="4" xfId="0" applyFont="1" applyFill="1" applyBorder="1" applyAlignment="1" applyProtection="1">
      <alignment horizontal="center" vertical="center" wrapText="1"/>
    </xf>
    <xf numFmtId="164" fontId="1" fillId="8" borderId="4" xfId="0" applyNumberFormat="1" applyFont="1" applyFill="1" applyBorder="1" applyAlignment="1" applyProtection="1">
      <alignment horizontal="justify" vertical="center" wrapText="1"/>
    </xf>
    <xf numFmtId="0" fontId="3" fillId="6" borderId="20" xfId="0" applyFont="1" applyFill="1" applyBorder="1" applyAlignment="1" applyProtection="1">
      <alignment horizontal="justify" vertical="center" wrapText="1"/>
    </xf>
    <xf numFmtId="0" fontId="4" fillId="6" borderId="13" xfId="0" applyFont="1" applyFill="1" applyBorder="1" applyAlignment="1" applyProtection="1">
      <alignment horizontal="justify" vertical="center" wrapText="1"/>
    </xf>
    <xf numFmtId="0" fontId="10" fillId="0" borderId="1"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164" fontId="1" fillId="7" borderId="13" xfId="0" applyNumberFormat="1" applyFont="1" applyFill="1" applyBorder="1" applyAlignment="1" applyProtection="1">
      <alignment horizontal="justify" vertical="center" wrapText="1"/>
    </xf>
    <xf numFmtId="0" fontId="2" fillId="12" borderId="7" xfId="0" applyFont="1" applyFill="1" applyBorder="1" applyAlignment="1" applyProtection="1">
      <alignment horizontal="center" vertical="center" wrapText="1"/>
      <protection locked="0"/>
    </xf>
    <xf numFmtId="0" fontId="2" fillId="12" borderId="19"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justify" vertical="center" wrapText="1"/>
    </xf>
    <xf numFmtId="2" fontId="1" fillId="2" borderId="28" xfId="0" applyNumberFormat="1" applyFont="1" applyFill="1" applyBorder="1" applyAlignment="1" applyProtection="1">
      <alignment horizontal="center" vertical="center" wrapText="1"/>
    </xf>
    <xf numFmtId="2" fontId="1" fillId="2" borderId="32" xfId="0" applyNumberFormat="1" applyFont="1" applyFill="1" applyBorder="1" applyAlignment="1" applyProtection="1">
      <alignment horizontal="center" vertical="center" wrapText="1"/>
    </xf>
    <xf numFmtId="2" fontId="1" fillId="11" borderId="5" xfId="0" applyNumberFormat="1" applyFont="1" applyFill="1" applyBorder="1" applyAlignment="1" applyProtection="1">
      <alignment horizontal="center" vertical="center" wrapText="1"/>
    </xf>
    <xf numFmtId="2" fontId="1" fillId="11" borderId="8" xfId="0" applyNumberFormat="1"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7" fillId="12" borderId="2" xfId="0" applyFont="1" applyFill="1" applyBorder="1" applyAlignment="1" applyProtection="1">
      <alignment horizontal="center" vertical="center" wrapText="1"/>
    </xf>
    <xf numFmtId="0" fontId="17" fillId="12" borderId="3" xfId="0" applyFont="1" applyFill="1" applyBorder="1" applyAlignment="1" applyProtection="1">
      <alignment horizontal="center" vertical="center" wrapText="1"/>
    </xf>
    <xf numFmtId="0" fontId="17" fillId="12" borderId="4"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7" xfId="0" applyFont="1" applyFill="1" applyBorder="1" applyAlignment="1" applyProtection="1">
      <alignment horizontal="center" vertical="center" wrapText="1"/>
      <protection locked="0"/>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18"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3" fillId="6" borderId="1" xfId="0" applyFont="1" applyFill="1" applyBorder="1" applyAlignment="1" applyProtection="1">
      <alignment horizontal="center" vertical="center" wrapText="1"/>
    </xf>
    <xf numFmtId="164" fontId="1" fillId="7" borderId="2" xfId="0" applyNumberFormat="1" applyFont="1" applyFill="1" applyBorder="1" applyAlignment="1" applyProtection="1">
      <alignment horizontal="left" vertical="top" wrapText="1"/>
    </xf>
    <xf numFmtId="0" fontId="8" fillId="0" borderId="2" xfId="0" applyFont="1" applyBorder="1" applyAlignment="1">
      <alignment horizontal="justify" vertical="top" wrapText="1"/>
    </xf>
    <xf numFmtId="0" fontId="8" fillId="0" borderId="4" xfId="0" applyFont="1" applyBorder="1" applyAlignment="1">
      <alignment horizontal="justify"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11" fillId="6" borderId="2"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8" fillId="10" borderId="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1" fillId="13" borderId="10" xfId="0" applyFont="1" applyFill="1" applyBorder="1" applyAlignment="1">
      <alignment horizontal="justify" vertical="center" wrapText="1"/>
    </xf>
    <xf numFmtId="0" fontId="0" fillId="0" borderId="10" xfId="0" applyBorder="1" applyAlignment="1">
      <alignment horizontal="justify" vertical="center" wrapText="1"/>
    </xf>
    <xf numFmtId="0" fontId="0" fillId="0" borderId="15" xfId="0" applyBorder="1" applyAlignment="1">
      <alignment horizontal="justify"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9" fillId="9" borderId="1" xfId="0" applyFont="1" applyFill="1" applyBorder="1" applyAlignment="1">
      <alignment horizontal="justify" vertical="center" wrapText="1"/>
    </xf>
    <xf numFmtId="0" fontId="9" fillId="9" borderId="2" xfId="0" applyFont="1" applyFill="1" applyBorder="1" applyAlignment="1">
      <alignment horizontal="justify" vertical="center" wrapText="1"/>
    </xf>
    <xf numFmtId="0" fontId="1" fillId="10" borderId="2" xfId="0" applyFont="1" applyFill="1" applyBorder="1" applyAlignment="1" applyProtection="1">
      <alignment horizontal="justify" vertical="center" wrapText="1"/>
    </xf>
    <xf numFmtId="0" fontId="8" fillId="10" borderId="2" xfId="0" applyFont="1" applyFill="1" applyBorder="1" applyAlignment="1">
      <alignment horizontal="justify" vertical="center" wrapText="1"/>
    </xf>
    <xf numFmtId="14" fontId="10" fillId="0" borderId="2" xfId="0" applyNumberFormat="1" applyFont="1" applyFill="1" applyBorder="1" applyAlignment="1" applyProtection="1">
      <alignment horizontal="justify" vertical="center" wrapText="1"/>
    </xf>
    <xf numFmtId="0" fontId="1" fillId="10" borderId="1" xfId="0" applyFont="1" applyFill="1" applyBorder="1" applyAlignment="1">
      <alignment horizontal="justify" vertical="center" wrapText="1"/>
    </xf>
    <xf numFmtId="0" fontId="1" fillId="10" borderId="2" xfId="0" applyFont="1" applyFill="1" applyBorder="1" applyAlignment="1">
      <alignment horizontal="justify" vertical="center" wrapText="1"/>
    </xf>
    <xf numFmtId="0" fontId="10" fillId="0" borderId="1" xfId="0" applyNumberFormat="1" applyFont="1" applyBorder="1" applyAlignment="1">
      <alignment horizontal="justify" vertical="center" wrapText="1"/>
    </xf>
    <xf numFmtId="0" fontId="10" fillId="0" borderId="2" xfId="0" applyNumberFormat="1" applyFont="1" applyBorder="1" applyAlignment="1">
      <alignment horizontal="justify" vertical="center" wrapText="1"/>
    </xf>
    <xf numFmtId="0" fontId="11" fillId="6" borderId="2" xfId="0" applyFont="1" applyFill="1" applyBorder="1" applyAlignment="1" applyProtection="1">
      <alignment horizontal="justify" vertical="center" wrapText="1"/>
    </xf>
    <xf numFmtId="0" fontId="1" fillId="2" borderId="1" xfId="0" applyFont="1" applyFill="1" applyBorder="1" applyAlignment="1" applyProtection="1">
      <alignment horizontal="justify" vertical="center" wrapText="1"/>
    </xf>
    <xf numFmtId="0" fontId="1" fillId="2" borderId="2" xfId="0" applyFont="1" applyFill="1" applyBorder="1" applyAlignment="1" applyProtection="1">
      <alignment horizontal="justify" vertical="center" wrapText="1"/>
    </xf>
    <xf numFmtId="0" fontId="2" fillId="3" borderId="2" xfId="0" applyFont="1" applyFill="1" applyBorder="1" applyAlignment="1">
      <alignment horizontal="justify" vertical="center" wrapText="1"/>
    </xf>
    <xf numFmtId="0" fontId="1" fillId="2" borderId="2" xfId="0" applyFont="1" applyFill="1" applyBorder="1" applyAlignment="1" applyProtection="1">
      <alignment horizontal="justify" vertical="center" wrapText="1"/>
      <protection locked="0"/>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12" fillId="7" borderId="2" xfId="0" applyFont="1" applyFill="1" applyBorder="1" applyAlignment="1" applyProtection="1">
      <alignment horizontal="justify" vertical="center" wrapText="1"/>
      <protection locked="0"/>
    </xf>
    <xf numFmtId="0" fontId="0" fillId="0" borderId="2" xfId="0" applyFont="1" applyBorder="1" applyAlignment="1">
      <alignment horizontal="justify" vertical="center" wrapText="1"/>
    </xf>
    <xf numFmtId="0" fontId="5" fillId="5" borderId="2" xfId="0" applyNumberFormat="1" applyFont="1" applyFill="1" applyBorder="1" applyAlignment="1" applyProtection="1">
      <alignment horizontal="justify" vertical="center" wrapText="1"/>
      <protection locked="0"/>
    </xf>
    <xf numFmtId="0" fontId="31" fillId="0" borderId="2" xfId="0" applyFont="1" applyFill="1" applyBorder="1" applyAlignment="1" applyProtection="1">
      <alignment horizontal="center" vertical="center" wrapText="1"/>
      <protection locked="0"/>
    </xf>
    <xf numFmtId="2" fontId="1" fillId="2" borderId="2" xfId="0" applyNumberFormat="1" applyFont="1" applyFill="1" applyBorder="1" applyAlignment="1" applyProtection="1">
      <alignment horizontal="justify" vertical="center" wrapText="1"/>
    </xf>
    <xf numFmtId="0" fontId="0" fillId="0" borderId="13" xfId="0" applyFont="1" applyBorder="1" applyAlignment="1">
      <alignment horizontal="justify" vertical="center" wrapText="1"/>
    </xf>
    <xf numFmtId="164" fontId="12" fillId="7" borderId="2" xfId="0" applyNumberFormat="1" applyFont="1" applyFill="1" applyBorder="1" applyAlignment="1" applyProtection="1">
      <alignment horizontal="justify" vertical="center" wrapText="1"/>
    </xf>
    <xf numFmtId="164" fontId="12" fillId="7" borderId="13" xfId="0" applyNumberFormat="1" applyFont="1" applyFill="1" applyBorder="1" applyAlignment="1" applyProtection="1">
      <alignment horizontal="justify" vertical="center" wrapText="1"/>
    </xf>
    <xf numFmtId="0" fontId="5" fillId="0" borderId="2" xfId="0" applyFont="1" applyBorder="1" applyAlignment="1">
      <alignment horizontal="justify" vertical="center" wrapText="1"/>
    </xf>
    <xf numFmtId="0" fontId="12" fillId="5" borderId="2" xfId="0" applyFont="1" applyFill="1" applyBorder="1" applyAlignment="1" applyProtection="1">
      <alignment horizontal="justify" vertical="center" wrapText="1"/>
      <protection locked="0"/>
    </xf>
    <xf numFmtId="0" fontId="12" fillId="7" borderId="7" xfId="0" applyFont="1" applyFill="1" applyBorder="1" applyAlignment="1" applyProtection="1">
      <alignment horizontal="center" vertical="center" wrapText="1"/>
      <protection locked="0"/>
    </xf>
    <xf numFmtId="0" fontId="12" fillId="7" borderId="19" xfId="0" applyFont="1" applyFill="1" applyBorder="1" applyAlignment="1" applyProtection="1">
      <alignment horizontal="center" vertical="center" wrapText="1"/>
      <protection locked="0"/>
    </xf>
    <xf numFmtId="0" fontId="12" fillId="7" borderId="13" xfId="0" applyFont="1" applyFill="1" applyBorder="1" applyAlignment="1" applyProtection="1">
      <alignment horizontal="justify" vertical="center" wrapText="1"/>
      <protection locked="0"/>
    </xf>
    <xf numFmtId="0" fontId="32" fillId="12" borderId="2" xfId="0" applyFont="1" applyFill="1" applyBorder="1" applyAlignment="1">
      <alignment horizontal="center" vertical="center"/>
    </xf>
    <xf numFmtId="0" fontId="32" fillId="12" borderId="13" xfId="0" applyFont="1" applyFill="1" applyBorder="1" applyAlignment="1">
      <alignment horizontal="center" vertical="center"/>
    </xf>
    <xf numFmtId="0" fontId="5" fillId="5" borderId="7" xfId="0" applyNumberFormat="1" applyFont="1" applyFill="1" applyBorder="1" applyAlignment="1" applyProtection="1">
      <alignment horizontal="center" vertical="center" wrapText="1"/>
      <protection locked="0"/>
    </xf>
    <xf numFmtId="0" fontId="5" fillId="5" borderId="19" xfId="0" applyNumberFormat="1" applyFont="1" applyFill="1" applyBorder="1" applyAlignment="1" applyProtection="1">
      <alignment horizontal="center" vertical="center" wrapText="1"/>
      <protection locked="0"/>
    </xf>
    <xf numFmtId="0" fontId="5" fillId="0" borderId="4"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13" xfId="0" applyFont="1" applyBorder="1" applyAlignment="1">
      <alignment horizontal="justify" vertical="center" wrapText="1"/>
    </xf>
    <xf numFmtId="0" fontId="8" fillId="14" borderId="29" xfId="0" applyFont="1" applyFill="1" applyBorder="1" applyAlignment="1">
      <alignment horizontal="justify" vertical="center" wrapText="1"/>
    </xf>
    <xf numFmtId="0" fontId="0" fillId="14" borderId="26" xfId="0" applyFill="1" applyBorder="1" applyAlignment="1">
      <alignment vertical="center" wrapText="1"/>
    </xf>
    <xf numFmtId="0" fontId="0" fillId="14" borderId="36" xfId="0" applyFill="1" applyBorder="1" applyAlignment="1">
      <alignment vertical="center" wrapText="1"/>
    </xf>
    <xf numFmtId="0" fontId="24" fillId="0" borderId="7" xfId="0" applyFont="1" applyBorder="1" applyAlignment="1">
      <alignment horizontal="justify" vertical="top" wrapText="1"/>
    </xf>
    <xf numFmtId="0" fontId="25" fillId="0" borderId="11" xfId="0" applyFont="1" applyBorder="1" applyAlignment="1">
      <alignment horizontal="justify" vertical="top" wrapText="1"/>
    </xf>
    <xf numFmtId="0" fontId="25" fillId="0" borderId="14" xfId="0" applyFont="1" applyBorder="1" applyAlignment="1">
      <alignment horizontal="justify" vertical="top" wrapText="1"/>
    </xf>
    <xf numFmtId="0" fontId="22" fillId="12" borderId="2" xfId="0" applyFont="1" applyFill="1" applyBorder="1" applyAlignment="1">
      <alignment horizontal="center" vertical="center"/>
    </xf>
    <xf numFmtId="0" fontId="22" fillId="12" borderId="13" xfId="0" applyFont="1" applyFill="1" applyBorder="1" applyAlignment="1">
      <alignment horizontal="center" vertical="center"/>
    </xf>
    <xf numFmtId="0" fontId="1" fillId="13" borderId="7" xfId="0" applyFont="1" applyFill="1" applyBorder="1" applyAlignment="1">
      <alignment horizontal="center" vertical="center" wrapText="1"/>
    </xf>
    <xf numFmtId="0" fontId="0" fillId="13" borderId="7" xfId="0" applyFill="1" applyBorder="1" applyAlignment="1">
      <alignment vertical="center" wrapText="1"/>
    </xf>
    <xf numFmtId="2" fontId="1" fillId="2" borderId="30" xfId="0" applyNumberFormat="1" applyFont="1" applyFill="1" applyBorder="1" applyAlignment="1" applyProtection="1">
      <alignment horizontal="center" vertical="center" wrapText="1"/>
    </xf>
    <xf numFmtId="0" fontId="1" fillId="13" borderId="16" xfId="0" applyFont="1" applyFill="1" applyBorder="1" applyAlignment="1">
      <alignment horizontal="center" vertical="center" wrapText="1"/>
    </xf>
    <xf numFmtId="0" fontId="1" fillId="13" borderId="34" xfId="0" applyFont="1" applyFill="1" applyBorder="1" applyAlignment="1">
      <alignment horizontal="center" vertical="center" wrapText="1"/>
    </xf>
    <xf numFmtId="0" fontId="1" fillId="13" borderId="17" xfId="0" applyFont="1" applyFill="1" applyBorder="1" applyAlignment="1">
      <alignment horizontal="center" vertical="center" wrapText="1"/>
    </xf>
    <xf numFmtId="0" fontId="1" fillId="13" borderId="19" xfId="0" applyFont="1" applyFill="1" applyBorder="1" applyAlignment="1">
      <alignment horizontal="center" vertical="center" wrapText="1"/>
    </xf>
    <xf numFmtId="0" fontId="1" fillId="13" borderId="33" xfId="0" applyFont="1" applyFill="1" applyBorder="1" applyAlignment="1">
      <alignment horizontal="center" vertical="center" wrapText="1"/>
    </xf>
    <xf numFmtId="0" fontId="1" fillId="1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8" fillId="0" borderId="2" xfId="0" applyFont="1" applyBorder="1" applyAlignment="1">
      <alignment horizontal="justify" vertical="center" wrapText="1"/>
    </xf>
    <xf numFmtId="0" fontId="8" fillId="0" borderId="4" xfId="0" applyFont="1" applyBorder="1" applyAlignment="1">
      <alignment horizontal="justify" vertical="center" wrapText="1"/>
    </xf>
    <xf numFmtId="0" fontId="0" fillId="0" borderId="21" xfId="0" applyBorder="1" applyAlignment="1">
      <alignment horizontal="justify" vertical="center" wrapText="1"/>
    </xf>
    <xf numFmtId="0" fontId="1" fillId="0" borderId="4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164" fontId="7" fillId="0" borderId="4" xfId="0" applyNumberFormat="1" applyFont="1" applyFill="1" applyBorder="1" applyAlignment="1" applyProtection="1">
      <alignment horizontal="justify" vertical="center" wrapText="1"/>
    </xf>
    <xf numFmtId="164" fontId="7" fillId="0" borderId="21" xfId="0" applyNumberFormat="1" applyFont="1" applyFill="1" applyBorder="1" applyAlignment="1" applyProtection="1">
      <alignment horizontal="justify" vertical="center" wrapText="1"/>
    </xf>
    <xf numFmtId="0" fontId="12" fillId="0" borderId="7"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22" fillId="0" borderId="17"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164" fontId="7" fillId="5" borderId="2" xfId="0" applyNumberFormat="1" applyFont="1" applyFill="1" applyBorder="1" applyAlignment="1" applyProtection="1">
      <alignment horizontal="justify" vertical="center" wrapText="1"/>
    </xf>
    <xf numFmtId="164" fontId="7" fillId="5" borderId="13" xfId="0" applyNumberFormat="1" applyFont="1" applyFill="1" applyBorder="1" applyAlignment="1" applyProtection="1">
      <alignment horizontal="justify" vertical="center" wrapText="1"/>
    </xf>
    <xf numFmtId="0" fontId="2" fillId="0" borderId="4" xfId="0" applyFont="1" applyBorder="1" applyAlignment="1">
      <alignment horizontal="center" vertical="center" wrapText="1"/>
    </xf>
    <xf numFmtId="0" fontId="40" fillId="6" borderId="1" xfId="0" applyFont="1" applyFill="1" applyBorder="1" applyAlignment="1" applyProtection="1">
      <alignment horizontal="justify" vertical="center" wrapText="1"/>
    </xf>
    <xf numFmtId="0" fontId="40" fillId="6" borderId="20" xfId="0" applyFont="1" applyFill="1" applyBorder="1" applyAlignment="1" applyProtection="1">
      <alignment horizontal="justify" vertical="center" wrapText="1"/>
    </xf>
    <xf numFmtId="0" fontId="41" fillId="6" borderId="2" xfId="0" applyFont="1" applyFill="1" applyBorder="1" applyAlignment="1" applyProtection="1">
      <alignment horizontal="justify" vertical="center" wrapText="1"/>
    </xf>
    <xf numFmtId="0" fontId="41" fillId="6" borderId="13" xfId="0" applyFont="1" applyFill="1" applyBorder="1" applyAlignment="1" applyProtection="1">
      <alignment horizontal="justify" vertical="center" wrapText="1"/>
    </xf>
    <xf numFmtId="0" fontId="43" fillId="6" borderId="2" xfId="0" applyFont="1" applyFill="1" applyBorder="1" applyAlignment="1" applyProtection="1">
      <alignment horizontal="justify" vertical="center" wrapText="1"/>
    </xf>
    <xf numFmtId="0" fontId="43" fillId="6" borderId="13" xfId="0" applyFont="1" applyFill="1" applyBorder="1" applyAlignment="1" applyProtection="1">
      <alignment horizontal="justify" vertical="center" wrapText="1"/>
    </xf>
    <xf numFmtId="0" fontId="39" fillId="5" borderId="2" xfId="0" applyFont="1" applyFill="1" applyBorder="1" applyAlignment="1">
      <alignment horizontal="justify" vertical="center" wrapText="1"/>
    </xf>
    <xf numFmtId="0" fontId="39" fillId="5" borderId="13" xfId="0" applyFont="1" applyFill="1" applyBorder="1" applyAlignment="1">
      <alignment horizontal="justify" vertical="center" wrapText="1"/>
    </xf>
    <xf numFmtId="164" fontId="7" fillId="7" borderId="2" xfId="0" applyNumberFormat="1" applyFont="1" applyFill="1" applyBorder="1" applyAlignment="1" applyProtection="1">
      <alignment horizontal="justify" vertical="center" wrapText="1"/>
    </xf>
    <xf numFmtId="164" fontId="7" fillId="7" borderId="13" xfId="0" applyNumberFormat="1" applyFont="1" applyFill="1" applyBorder="1" applyAlignment="1" applyProtection="1">
      <alignment horizontal="justify" vertical="center" wrapText="1"/>
    </xf>
    <xf numFmtId="0" fontId="2" fillId="2" borderId="2" xfId="0" applyFont="1" applyFill="1" applyBorder="1" applyAlignment="1" applyProtection="1">
      <alignment horizontal="center" vertical="center" wrapText="1"/>
    </xf>
    <xf numFmtId="2" fontId="2" fillId="2" borderId="2" xfId="0" applyNumberFormat="1"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2" xfId="0" applyFont="1" applyFill="1" applyBorder="1" applyAlignment="1" applyProtection="1">
      <alignment horizontal="center" vertical="center" wrapText="1"/>
    </xf>
    <xf numFmtId="0" fontId="2" fillId="10" borderId="4" xfId="0" applyFont="1" applyFill="1" applyBorder="1" applyAlignment="1" applyProtection="1">
      <alignment horizontal="center" vertical="center" wrapText="1"/>
    </xf>
    <xf numFmtId="0" fontId="37" fillId="0" borderId="1" xfId="0" applyNumberFormat="1" applyFont="1" applyBorder="1" applyAlignment="1">
      <alignment horizontal="center" vertical="center" wrapText="1"/>
    </xf>
    <xf numFmtId="0" fontId="37" fillId="0" borderId="2" xfId="0" applyNumberFormat="1" applyFont="1" applyBorder="1" applyAlignment="1">
      <alignment horizontal="center" vertical="center" wrapText="1"/>
    </xf>
    <xf numFmtId="0" fontId="38" fillId="6" borderId="2" xfId="0" applyFont="1" applyFill="1" applyBorder="1" applyAlignment="1" applyProtection="1">
      <alignment horizontal="center" vertical="center" wrapText="1"/>
    </xf>
    <xf numFmtId="0" fontId="38" fillId="6"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33" xfId="0" applyFont="1" applyFill="1" applyBorder="1" applyAlignment="1">
      <alignment horizontal="center" vertical="center" wrapText="1"/>
    </xf>
    <xf numFmtId="0" fontId="13" fillId="10" borderId="2" xfId="0" applyFont="1" applyFill="1" applyBorder="1" applyAlignment="1" applyProtection="1">
      <alignment horizontal="center" vertical="center" wrapText="1"/>
    </xf>
    <xf numFmtId="0" fontId="7" fillId="10" borderId="2" xfId="0" applyFont="1" applyFill="1" applyBorder="1" applyAlignment="1">
      <alignment horizontal="center" vertical="center" wrapText="1"/>
    </xf>
    <xf numFmtId="0" fontId="7" fillId="10" borderId="4" xfId="0" applyFont="1" applyFill="1" applyBorder="1" applyAlignment="1">
      <alignment horizontal="center" vertical="center" wrapText="1"/>
    </xf>
    <xf numFmtId="14" fontId="36" fillId="0" borderId="2" xfId="0" applyNumberFormat="1" applyFont="1" applyFill="1" applyBorder="1" applyAlignment="1" applyProtection="1">
      <alignment horizontal="center" vertical="center" wrapText="1"/>
    </xf>
    <xf numFmtId="0" fontId="39" fillId="0" borderId="5" xfId="0" applyFont="1" applyBorder="1" applyAlignment="1">
      <alignment horizontal="justify" vertical="center" wrapText="1"/>
    </xf>
    <xf numFmtId="0" fontId="39" fillId="0" borderId="21" xfId="0" applyFont="1" applyBorder="1" applyAlignment="1">
      <alignment horizontal="justify" vertical="center" wrapText="1"/>
    </xf>
    <xf numFmtId="0" fontId="22" fillId="12" borderId="11" xfId="0" applyFont="1" applyFill="1" applyBorder="1" applyAlignment="1">
      <alignment horizontal="center" vertical="center"/>
    </xf>
    <xf numFmtId="0" fontId="39" fillId="0" borderId="7" xfId="0" applyFont="1" applyBorder="1" applyAlignment="1">
      <alignment horizontal="justify" vertical="center" wrapText="1"/>
    </xf>
    <xf numFmtId="0" fontId="39" fillId="0" borderId="11" xfId="0" applyFont="1" applyBorder="1" applyAlignment="1">
      <alignment horizontal="justify" vertical="center" wrapText="1"/>
    </xf>
    <xf numFmtId="0" fontId="39" fillId="0" borderId="19" xfId="0" applyFont="1" applyBorder="1" applyAlignment="1">
      <alignment horizontal="justify" vertical="center" wrapText="1"/>
    </xf>
    <xf numFmtId="0" fontId="39" fillId="0" borderId="14" xfId="0" applyFont="1" applyBorder="1" applyAlignment="1">
      <alignment horizontal="justify" vertical="center" wrapText="1"/>
    </xf>
    <xf numFmtId="0" fontId="39" fillId="0" borderId="7" xfId="0" applyFont="1" applyFill="1" applyBorder="1" applyAlignment="1">
      <alignment horizontal="justify" vertical="center" wrapText="1"/>
    </xf>
    <xf numFmtId="0" fontId="39" fillId="0" borderId="11" xfId="0" applyFont="1" applyFill="1" applyBorder="1" applyAlignment="1">
      <alignment horizontal="justify" vertical="center" wrapText="1"/>
    </xf>
    <xf numFmtId="0" fontId="39" fillId="0" borderId="14" xfId="0" applyFont="1" applyFill="1" applyBorder="1" applyAlignment="1">
      <alignment horizontal="justify" vertical="center" wrapText="1"/>
    </xf>
    <xf numFmtId="0" fontId="3" fillId="6" borderId="48" xfId="0" applyFont="1" applyFill="1" applyBorder="1" applyAlignment="1" applyProtection="1">
      <alignment horizontal="justify" vertical="center" wrapText="1"/>
    </xf>
    <xf numFmtId="0" fontId="3" fillId="6" borderId="38" xfId="0" applyFont="1" applyFill="1" applyBorder="1" applyAlignment="1" applyProtection="1">
      <alignment horizontal="justify" vertical="center" wrapText="1"/>
    </xf>
    <xf numFmtId="0" fontId="3" fillId="6" borderId="39" xfId="0" applyFont="1" applyFill="1" applyBorder="1" applyAlignment="1" applyProtection="1">
      <alignment horizontal="justify" vertical="center" wrapText="1"/>
    </xf>
    <xf numFmtId="0" fontId="4" fillId="6" borderId="54" xfId="0" applyFont="1" applyFill="1" applyBorder="1" applyAlignment="1" applyProtection="1">
      <alignment horizontal="justify" vertical="center" wrapText="1"/>
    </xf>
    <xf numFmtId="0" fontId="4" fillId="6" borderId="55" xfId="0" applyFont="1" applyFill="1" applyBorder="1" applyAlignment="1" applyProtection="1">
      <alignment horizontal="justify" vertical="center" wrapText="1"/>
    </xf>
    <xf numFmtId="0" fontId="4" fillId="6" borderId="56" xfId="0" applyFont="1" applyFill="1" applyBorder="1" applyAlignment="1" applyProtection="1">
      <alignment horizontal="justify" vertical="center" wrapText="1"/>
    </xf>
    <xf numFmtId="0" fontId="46" fillId="0" borderId="17" xfId="0" applyFont="1" applyFill="1" applyBorder="1" applyAlignment="1" applyProtection="1">
      <alignment horizontal="justify" vertical="center" wrapText="1"/>
    </xf>
    <xf numFmtId="0" fontId="46" fillId="0" borderId="11" xfId="0" applyFont="1" applyFill="1" applyBorder="1" applyAlignment="1" applyProtection="1">
      <alignment horizontal="justify" vertical="center" wrapText="1"/>
    </xf>
    <xf numFmtId="0" fontId="46" fillId="0" borderId="19" xfId="0" applyFont="1" applyFill="1" applyBorder="1" applyAlignment="1" applyProtection="1">
      <alignment horizontal="justify" vertical="center" wrapText="1"/>
    </xf>
    <xf numFmtId="0" fontId="3" fillId="6" borderId="9" xfId="0" applyFont="1" applyFill="1" applyBorder="1" applyAlignment="1" applyProtection="1">
      <alignment horizontal="justify" vertical="center" wrapText="1"/>
    </xf>
    <xf numFmtId="0" fontId="3" fillId="6" borderId="6" xfId="0" applyFont="1" applyFill="1" applyBorder="1" applyAlignment="1" applyProtection="1">
      <alignment horizontal="justify" vertical="center" wrapText="1"/>
    </xf>
    <xf numFmtId="0" fontId="4" fillId="6" borderId="17" xfId="0" applyFont="1" applyFill="1" applyBorder="1" applyAlignment="1" applyProtection="1">
      <alignment horizontal="justify" vertical="center" wrapText="1"/>
    </xf>
    <xf numFmtId="0" fontId="4" fillId="6" borderId="11" xfId="0" applyFont="1" applyFill="1" applyBorder="1" applyAlignment="1" applyProtection="1">
      <alignment horizontal="justify" vertical="center" wrapText="1"/>
    </xf>
    <xf numFmtId="0" fontId="4" fillId="6" borderId="14" xfId="0" applyFont="1" applyFill="1" applyBorder="1" applyAlignment="1" applyProtection="1">
      <alignment horizontal="justify" vertical="center" wrapText="1"/>
    </xf>
    <xf numFmtId="0" fontId="4" fillId="6" borderId="35" xfId="0" applyFont="1" applyFill="1" applyBorder="1" applyAlignment="1" applyProtection="1">
      <alignment horizontal="justify" vertical="center" wrapText="1"/>
    </xf>
    <xf numFmtId="0" fontId="3" fillId="6" borderId="49" xfId="0" applyFont="1" applyFill="1" applyBorder="1" applyAlignment="1" applyProtection="1">
      <alignment horizontal="justify" vertical="center" wrapText="1"/>
    </xf>
    <xf numFmtId="0" fontId="4" fillId="6" borderId="10" xfId="0" applyFont="1" applyFill="1" applyBorder="1" applyAlignment="1" applyProtection="1">
      <alignment horizontal="justify" vertical="center" wrapText="1"/>
    </xf>
    <xf numFmtId="0" fontId="4" fillId="6" borderId="7" xfId="0" applyFont="1" applyFill="1" applyBorder="1" applyAlignment="1" applyProtection="1">
      <alignment horizontal="justify" vertical="center" wrapText="1"/>
    </xf>
    <xf numFmtId="0" fontId="46" fillId="0" borderId="17" xfId="0" quotePrefix="1" applyFont="1" applyFill="1" applyBorder="1" applyAlignment="1" applyProtection="1">
      <alignment horizontal="justify" vertical="center" wrapText="1"/>
    </xf>
    <xf numFmtId="0" fontId="13" fillId="3" borderId="4" xfId="0" applyFont="1" applyFill="1" applyBorder="1" applyAlignment="1">
      <alignment horizontal="center" vertical="center" wrapText="1"/>
    </xf>
    <xf numFmtId="0" fontId="45" fillId="6" borderId="2" xfId="0" applyFont="1" applyFill="1" applyBorder="1" applyAlignment="1" applyProtection="1">
      <alignment horizontal="center" vertical="center" wrapText="1"/>
    </xf>
    <xf numFmtId="0" fontId="45" fillId="6" borderId="4"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3" fillId="5" borderId="52"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0" fontId="1" fillId="2" borderId="53"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3" fillId="10" borderId="4" xfId="0" applyFont="1" applyFill="1" applyBorder="1" applyAlignment="1" applyProtection="1">
      <alignment horizontal="center" vertical="center" wrapText="1"/>
    </xf>
    <xf numFmtId="0" fontId="13" fillId="10" borderId="1"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44" fillId="9" borderId="9" xfId="0" applyFont="1" applyFill="1" applyBorder="1" applyAlignment="1">
      <alignment horizontal="center" vertical="center" wrapText="1"/>
    </xf>
    <xf numFmtId="0" fontId="44" fillId="9" borderId="47"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44" fillId="9" borderId="37" xfId="0" applyFont="1" applyFill="1" applyBorder="1" applyAlignment="1">
      <alignment horizontal="center" vertical="center" wrapText="1"/>
    </xf>
    <xf numFmtId="0" fontId="44" fillId="9" borderId="22" xfId="0" applyFont="1" applyFill="1" applyBorder="1" applyAlignment="1">
      <alignment horizontal="center" vertical="center" wrapText="1"/>
    </xf>
    <xf numFmtId="0" fontId="44" fillId="9" borderId="51" xfId="0" applyFont="1" applyFill="1" applyBorder="1" applyAlignment="1">
      <alignment horizontal="center" vertical="center" wrapText="1"/>
    </xf>
    <xf numFmtId="0" fontId="3" fillId="6" borderId="17" xfId="0" applyFont="1" applyFill="1" applyBorder="1" applyAlignment="1" applyProtection="1">
      <alignment horizontal="justify" vertical="center" wrapText="1"/>
    </xf>
    <xf numFmtId="0" fontId="3" fillId="6" borderId="14" xfId="0" applyFont="1" applyFill="1" applyBorder="1" applyAlignment="1" applyProtection="1">
      <alignment horizontal="justify" vertical="center" wrapText="1"/>
    </xf>
    <xf numFmtId="0" fontId="3" fillId="6" borderId="19" xfId="0" applyFont="1" applyFill="1" applyBorder="1" applyAlignment="1" applyProtection="1">
      <alignment horizontal="justify" vertical="center" wrapText="1"/>
    </xf>
    <xf numFmtId="0" fontId="12" fillId="0" borderId="7" xfId="0" applyFont="1" applyFill="1" applyBorder="1" applyAlignment="1" applyProtection="1">
      <alignment horizontal="justify" vertical="center" wrapText="1"/>
      <protection locked="0"/>
    </xf>
    <xf numFmtId="0" fontId="12" fillId="0" borderId="11" xfId="0" applyFont="1" applyFill="1" applyBorder="1" applyAlignment="1" applyProtection="1">
      <alignment horizontal="justify" vertical="center" wrapText="1"/>
      <protection locked="0"/>
    </xf>
    <xf numFmtId="0" fontId="12" fillId="12" borderId="11" xfId="0" applyFont="1" applyFill="1" applyBorder="1" applyAlignment="1" applyProtection="1">
      <alignment horizontal="justify" vertical="center" wrapText="1"/>
      <protection locked="0"/>
    </xf>
    <xf numFmtId="0" fontId="5" fillId="0" borderId="7" xfId="0" applyFont="1" applyBorder="1" applyAlignment="1">
      <alignment horizontal="justify" vertical="center" wrapText="1"/>
    </xf>
    <xf numFmtId="0" fontId="5" fillId="0" borderId="14" xfId="0" applyFont="1" applyBorder="1" applyAlignment="1">
      <alignment horizontal="justify" vertical="center" wrapText="1"/>
    </xf>
    <xf numFmtId="0" fontId="12" fillId="7" borderId="17" xfId="0" applyFont="1" applyFill="1" applyBorder="1" applyAlignment="1" applyProtection="1">
      <alignment horizontal="justify" vertical="center" wrapText="1"/>
      <protection locked="0"/>
    </xf>
    <xf numFmtId="0" fontId="12" fillId="7" borderId="14" xfId="0" applyFont="1" applyFill="1" applyBorder="1" applyAlignment="1" applyProtection="1">
      <alignment horizontal="justify" vertical="center" wrapText="1"/>
      <protection locked="0"/>
    </xf>
    <xf numFmtId="0" fontId="5" fillId="5" borderId="17" xfId="0" applyFont="1" applyFill="1" applyBorder="1" applyAlignment="1">
      <alignment horizontal="justify" vertical="center" wrapText="1"/>
    </xf>
    <xf numFmtId="0" fontId="5" fillId="5" borderId="14" xfId="0" applyFont="1" applyFill="1" applyBorder="1" applyAlignment="1">
      <alignment horizontal="justify" vertical="center" wrapText="1"/>
    </xf>
    <xf numFmtId="0" fontId="5" fillId="5" borderId="17" xfId="0" applyNumberFormat="1" applyFont="1" applyFill="1" applyBorder="1" applyAlignment="1" applyProtection="1">
      <alignment horizontal="justify" vertical="center" wrapText="1"/>
      <protection locked="0"/>
    </xf>
    <xf numFmtId="0" fontId="5" fillId="5" borderId="14" xfId="0" applyNumberFormat="1" applyFont="1" applyFill="1" applyBorder="1" applyAlignment="1" applyProtection="1">
      <alignment horizontal="justify" vertical="center" wrapText="1"/>
      <protection locked="0"/>
    </xf>
    <xf numFmtId="0" fontId="3" fillId="6" borderId="33" xfId="0" applyFont="1" applyFill="1" applyBorder="1" applyAlignment="1" applyProtection="1">
      <alignment horizontal="justify" vertical="center" wrapText="1"/>
    </xf>
    <xf numFmtId="0" fontId="3" fillId="6" borderId="50" xfId="0" applyFont="1" applyFill="1" applyBorder="1" applyAlignment="1" applyProtection="1">
      <alignment horizontal="justify" vertical="center" wrapText="1"/>
    </xf>
    <xf numFmtId="0" fontId="5" fillId="0" borderId="16" xfId="0" applyFont="1" applyBorder="1" applyAlignment="1">
      <alignment horizontal="justify" vertical="center" wrapText="1"/>
    </xf>
    <xf numFmtId="0" fontId="5" fillId="0" borderId="35" xfId="0" applyFont="1" applyBorder="1" applyAlignment="1">
      <alignment horizontal="justify" vertical="center" wrapText="1"/>
    </xf>
    <xf numFmtId="49" fontId="5" fillId="0" borderId="7" xfId="0" applyNumberFormat="1" applyFont="1" applyBorder="1" applyAlignment="1">
      <alignment horizontal="justify" vertical="center" wrapText="1"/>
    </xf>
    <xf numFmtId="0" fontId="12" fillId="5" borderId="17" xfId="0" applyFont="1" applyFill="1" applyBorder="1" applyAlignment="1">
      <alignment horizontal="justify" vertical="center" wrapText="1"/>
    </xf>
    <xf numFmtId="0" fontId="12" fillId="5" borderId="14" xfId="0" applyFont="1" applyFill="1" applyBorder="1" applyAlignment="1">
      <alignment horizontal="justify" vertical="center" wrapText="1"/>
    </xf>
    <xf numFmtId="0" fontId="3" fillId="6" borderId="7" xfId="0" applyFont="1" applyFill="1" applyBorder="1" applyAlignment="1" applyProtection="1">
      <alignment horizontal="justify" vertical="center" wrapText="1"/>
    </xf>
    <xf numFmtId="164" fontId="5" fillId="7" borderId="48" xfId="0" applyNumberFormat="1" applyFont="1" applyFill="1" applyBorder="1" applyAlignment="1" applyProtection="1">
      <alignment horizontal="justify" vertical="center" wrapText="1"/>
    </xf>
    <xf numFmtId="164" fontId="5" fillId="7" borderId="25" xfId="0" applyNumberFormat="1"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5" fillId="5" borderId="19" xfId="0" applyNumberFormat="1" applyFont="1" applyFill="1" applyBorder="1" applyAlignment="1" applyProtection="1">
      <alignment horizontal="justify" vertical="center" wrapText="1"/>
      <protection locked="0"/>
    </xf>
    <xf numFmtId="0" fontId="12" fillId="6" borderId="9" xfId="0" applyFont="1" applyFill="1" applyBorder="1" applyAlignment="1" applyProtection="1">
      <alignment horizontal="justify" vertical="center" wrapText="1"/>
    </xf>
    <xf numFmtId="0" fontId="12" fillId="6" borderId="1" xfId="0" applyFont="1" applyFill="1" applyBorder="1" applyAlignment="1" applyProtection="1">
      <alignment horizontal="justify" vertical="center" wrapText="1"/>
    </xf>
    <xf numFmtId="0" fontId="12" fillId="7" borderId="7" xfId="0" applyFont="1" applyFill="1" applyBorder="1" applyAlignment="1" applyProtection="1">
      <alignment horizontal="justify" vertical="center" wrapText="1"/>
      <protection locked="0"/>
    </xf>
    <xf numFmtId="0" fontId="12" fillId="7" borderId="11" xfId="0" applyFont="1" applyFill="1" applyBorder="1" applyAlignment="1" applyProtection="1">
      <alignment horizontal="justify" vertical="center" wrapText="1"/>
      <protection locked="0"/>
    </xf>
    <xf numFmtId="0" fontId="12" fillId="6" borderId="49" xfId="0" applyFont="1" applyFill="1" applyBorder="1" applyAlignment="1" applyProtection="1">
      <alignment horizontal="justify" vertical="center" wrapText="1"/>
    </xf>
    <xf numFmtId="0" fontId="12" fillId="5" borderId="17" xfId="0" applyNumberFormat="1" applyFont="1" applyFill="1" applyBorder="1" applyAlignment="1" applyProtection="1">
      <alignment horizontal="justify" vertical="center" wrapText="1"/>
      <protection locked="0"/>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2" borderId="1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2" fontId="1" fillId="2" borderId="5" xfId="0" applyNumberFormat="1" applyFont="1" applyFill="1" applyBorder="1" applyAlignment="1" applyProtection="1">
      <alignment horizontal="center" vertical="center" wrapText="1"/>
    </xf>
    <xf numFmtId="2" fontId="1" fillId="2" borderId="8" xfId="0" applyNumberFormat="1" applyFont="1" applyFill="1" applyBorder="1" applyAlignment="1" applyProtection="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3" fillId="6" borderId="2" xfId="0" applyFont="1" applyFill="1" applyBorder="1" applyAlignment="1" applyProtection="1">
      <alignment horizontal="justify" vertical="center" wrapText="1"/>
    </xf>
    <xf numFmtId="49" fontId="5" fillId="0" borderId="4" xfId="0" applyNumberFormat="1" applyFont="1" applyBorder="1" applyAlignment="1">
      <alignment horizontal="justify" vertical="center" wrapText="1"/>
    </xf>
    <xf numFmtId="0" fontId="3" fillId="6" borderId="13" xfId="0" applyFont="1" applyFill="1" applyBorder="1" applyAlignment="1" applyProtection="1">
      <alignment horizontal="justify" vertical="center" wrapText="1"/>
    </xf>
    <xf numFmtId="0" fontId="5" fillId="5" borderId="13" xfId="0" applyNumberFormat="1" applyFont="1" applyFill="1" applyBorder="1" applyAlignment="1" applyProtection="1">
      <alignment horizontal="justify" vertical="center" wrapText="1"/>
      <protection locked="0"/>
    </xf>
    <xf numFmtId="0" fontId="1" fillId="7" borderId="2" xfId="0" applyFont="1" applyFill="1" applyBorder="1" applyAlignment="1" applyProtection="1">
      <alignment horizontal="justify" vertical="center" wrapText="1"/>
      <protection locked="0"/>
    </xf>
    <xf numFmtId="0" fontId="5" fillId="5" borderId="2" xfId="0" applyFont="1" applyFill="1" applyBorder="1" applyAlignment="1">
      <alignment horizontal="justify" vertical="center" wrapText="1"/>
    </xf>
    <xf numFmtId="0" fontId="5" fillId="5" borderId="13" xfId="0" applyFont="1" applyFill="1" applyBorder="1" applyAlignment="1">
      <alignment horizontal="justify" vertical="center" wrapText="1"/>
    </xf>
    <xf numFmtId="0" fontId="12" fillId="0" borderId="2" xfId="0" applyFont="1" applyFill="1" applyBorder="1" applyAlignment="1" applyProtection="1">
      <alignment horizontal="justify" vertical="center" wrapText="1"/>
      <protection locked="0"/>
    </xf>
    <xf numFmtId="0" fontId="12" fillId="12" borderId="2" xfId="0" applyFont="1" applyFill="1" applyBorder="1" applyAlignment="1" applyProtection="1">
      <alignment horizontal="justify" vertical="center" wrapText="1"/>
      <protection locked="0"/>
    </xf>
    <xf numFmtId="0" fontId="12" fillId="12" borderId="13" xfId="0" applyFont="1" applyFill="1" applyBorder="1" applyAlignment="1" applyProtection="1">
      <alignment horizontal="justify" vertical="center" wrapText="1"/>
      <protection locked="0"/>
    </xf>
    <xf numFmtId="0" fontId="12" fillId="5" borderId="2" xfId="0" applyNumberFormat="1" applyFont="1" applyFill="1" applyBorder="1" applyAlignment="1" applyProtection="1">
      <alignment horizontal="justify" vertical="center" wrapText="1"/>
      <protection locked="0"/>
    </xf>
    <xf numFmtId="0" fontId="12" fillId="5" borderId="2" xfId="0" applyFont="1" applyFill="1" applyBorder="1" applyAlignment="1">
      <alignment horizontal="justify" vertical="center" wrapText="1"/>
    </xf>
    <xf numFmtId="0" fontId="12" fillId="5" borderId="13" xfId="0" applyFont="1" applyFill="1" applyBorder="1" applyAlignment="1">
      <alignment horizontal="justify" vertical="center" wrapText="1"/>
    </xf>
    <xf numFmtId="0" fontId="47" fillId="6" borderId="17" xfId="0" applyFont="1" applyFill="1" applyBorder="1" applyAlignment="1" applyProtection="1">
      <alignment horizontal="center" vertical="center" wrapText="1"/>
    </xf>
    <xf numFmtId="0" fontId="47" fillId="6" borderId="11" xfId="0" applyFont="1" applyFill="1" applyBorder="1" applyAlignment="1" applyProtection="1">
      <alignment horizontal="center" vertical="center" wrapText="1"/>
    </xf>
    <xf numFmtId="0" fontId="47" fillId="6" borderId="19" xfId="0" applyFont="1" applyFill="1" applyBorder="1" applyAlignment="1" applyProtection="1">
      <alignment horizontal="center" vertical="center" wrapText="1"/>
    </xf>
    <xf numFmtId="0" fontId="47" fillId="6" borderId="33" xfId="0" applyFont="1" applyFill="1" applyBorder="1" applyAlignment="1" applyProtection="1">
      <alignment horizontal="center" vertical="center" wrapText="1"/>
    </xf>
    <xf numFmtId="0" fontId="47" fillId="6" borderId="43" xfId="0" applyFont="1" applyFill="1" applyBorder="1" applyAlignment="1" applyProtection="1">
      <alignment horizontal="center" vertical="center" wrapText="1"/>
    </xf>
    <xf numFmtId="0" fontId="47" fillId="6" borderId="8" xfId="0" applyFont="1" applyFill="1" applyBorder="1" applyAlignment="1" applyProtection="1">
      <alignment horizontal="center" vertical="center" wrapText="1"/>
    </xf>
    <xf numFmtId="0" fontId="50" fillId="0" borderId="2" xfId="0" applyFont="1" applyBorder="1" applyAlignment="1">
      <alignment horizontal="justify" vertical="center" wrapText="1"/>
    </xf>
    <xf numFmtId="0" fontId="50" fillId="0" borderId="13" xfId="0" applyFont="1" applyBorder="1" applyAlignment="1">
      <alignment horizontal="justify" vertical="center" wrapText="1"/>
    </xf>
    <xf numFmtId="0" fontId="48" fillId="7" borderId="17" xfId="0" applyFont="1" applyFill="1" applyBorder="1" applyAlignment="1" applyProtection="1">
      <alignment horizontal="justify" vertical="center" wrapText="1"/>
      <protection locked="0"/>
    </xf>
    <xf numFmtId="0" fontId="48" fillId="7" borderId="11" xfId="0" applyFont="1" applyFill="1" applyBorder="1" applyAlignment="1" applyProtection="1">
      <alignment horizontal="justify" vertical="center" wrapText="1"/>
      <protection locked="0"/>
    </xf>
    <xf numFmtId="0" fontId="48" fillId="7" borderId="19" xfId="0" applyFont="1" applyFill="1" applyBorder="1" applyAlignment="1" applyProtection="1">
      <alignment horizontal="justify" vertical="center" wrapText="1"/>
      <protection locked="0"/>
    </xf>
    <xf numFmtId="0" fontId="50" fillId="0" borderId="7" xfId="0" applyFont="1" applyBorder="1" applyAlignment="1">
      <alignment horizontal="justify" vertical="center" wrapText="1"/>
    </xf>
    <xf numFmtId="0" fontId="50" fillId="0" borderId="11" xfId="0" applyFont="1" applyBorder="1" applyAlignment="1">
      <alignment horizontal="justify" vertical="center" wrapText="1"/>
    </xf>
    <xf numFmtId="0" fontId="50" fillId="0" borderId="19" xfId="0" applyFont="1" applyBorder="1" applyAlignment="1">
      <alignment horizontal="justify" vertical="center" wrapText="1"/>
    </xf>
    <xf numFmtId="0" fontId="50" fillId="0" borderId="5" xfId="0" applyFont="1" applyBorder="1" applyAlignment="1">
      <alignment horizontal="justify" vertical="center" wrapText="1"/>
    </xf>
    <xf numFmtId="0" fontId="50" fillId="0" borderId="21" xfId="0" applyFont="1" applyBorder="1" applyAlignment="1">
      <alignment horizontal="justify" vertical="center" wrapText="1"/>
    </xf>
    <xf numFmtId="164" fontId="48" fillId="7" borderId="12" xfId="0" applyNumberFormat="1" applyFont="1" applyFill="1" applyBorder="1" applyAlignment="1" applyProtection="1">
      <alignment horizontal="justify" vertical="center" wrapText="1"/>
    </xf>
    <xf numFmtId="164" fontId="48" fillId="7" borderId="44" xfId="0" applyNumberFormat="1" applyFont="1" applyFill="1" applyBorder="1" applyAlignment="1" applyProtection="1">
      <alignment horizontal="justify" vertical="center" wrapText="1"/>
    </xf>
    <xf numFmtId="0" fontId="50" fillId="0" borderId="14" xfId="0" applyFont="1" applyBorder="1" applyAlignment="1">
      <alignment horizontal="justify" vertical="center" wrapText="1"/>
    </xf>
    <xf numFmtId="0" fontId="47" fillId="6" borderId="9" xfId="0" applyFont="1" applyFill="1" applyBorder="1" applyAlignment="1" applyProtection="1">
      <alignment horizontal="justify" vertical="center" wrapText="1"/>
    </xf>
    <xf numFmtId="0" fontId="47" fillId="6" borderId="1" xfId="0" applyFont="1" applyFill="1" applyBorder="1" applyAlignment="1" applyProtection="1">
      <alignment horizontal="justify" vertical="center" wrapText="1"/>
    </xf>
    <xf numFmtId="0" fontId="47" fillId="6" borderId="20" xfId="0" applyFont="1" applyFill="1" applyBorder="1" applyAlignment="1" applyProtection="1">
      <alignment horizontal="justify" vertical="center" wrapText="1"/>
    </xf>
    <xf numFmtId="0" fontId="47" fillId="6" borderId="10" xfId="0" applyFont="1" applyFill="1" applyBorder="1" applyAlignment="1" applyProtection="1">
      <alignment horizontal="justify" vertical="center" wrapText="1"/>
    </xf>
    <xf numFmtId="0" fontId="47" fillId="6" borderId="2" xfId="0" applyFont="1" applyFill="1" applyBorder="1" applyAlignment="1" applyProtection="1">
      <alignment horizontal="justify" vertical="center" wrapText="1"/>
    </xf>
    <xf numFmtId="0" fontId="47" fillId="6" borderId="13" xfId="0" applyFont="1" applyFill="1" applyBorder="1" applyAlignment="1" applyProtection="1">
      <alignment horizontal="justify" vertical="center" wrapText="1"/>
    </xf>
    <xf numFmtId="0" fontId="50" fillId="5" borderId="17" xfId="0" quotePrefix="1" applyFont="1" applyFill="1" applyBorder="1" applyAlignment="1" applyProtection="1">
      <alignment horizontal="justify" vertical="center" wrapText="1"/>
    </xf>
    <xf numFmtId="0" fontId="48" fillId="5" borderId="11" xfId="0" applyFont="1" applyFill="1" applyBorder="1" applyAlignment="1" applyProtection="1">
      <alignment horizontal="justify" vertical="center" wrapText="1"/>
    </xf>
    <xf numFmtId="0" fontId="48" fillId="5" borderId="19" xfId="0" applyFont="1" applyFill="1" applyBorder="1" applyAlignment="1" applyProtection="1">
      <alignment horizontal="justify" vertical="center" wrapText="1"/>
    </xf>
    <xf numFmtId="0" fontId="48" fillId="5" borderId="17" xfId="0" quotePrefix="1" applyFont="1" applyFill="1" applyBorder="1" applyAlignment="1" applyProtection="1">
      <alignment horizontal="justify" vertical="center" wrapText="1"/>
    </xf>
    <xf numFmtId="164" fontId="48" fillId="7" borderId="45" xfId="0" applyNumberFormat="1" applyFont="1" applyFill="1" applyBorder="1" applyAlignment="1" applyProtection="1">
      <alignment horizontal="justify" vertical="center" wrapText="1"/>
    </xf>
    <xf numFmtId="0" fontId="50" fillId="0" borderId="17" xfId="0" applyFont="1" applyBorder="1" applyAlignment="1">
      <alignment horizontal="justify" vertical="center" wrapText="1"/>
    </xf>
    <xf numFmtId="0" fontId="50" fillId="0" borderId="33" xfId="0" applyFont="1" applyBorder="1" applyAlignment="1">
      <alignment horizontal="justify" vertical="center" wrapText="1"/>
    </xf>
    <xf numFmtId="0" fontId="47" fillId="6" borderId="16" xfId="0" applyFont="1" applyFill="1" applyBorder="1" applyAlignment="1" applyProtection="1">
      <alignment horizontal="justify" vertical="center" wrapText="1"/>
    </xf>
    <xf numFmtId="0" fontId="47" fillId="6" borderId="34" xfId="0" applyFont="1" applyFill="1" applyBorder="1" applyAlignment="1" applyProtection="1">
      <alignment horizontal="justify" vertical="center" wrapText="1"/>
    </xf>
    <xf numFmtId="0" fontId="47" fillId="6" borderId="17" xfId="0" applyFont="1" applyFill="1" applyBorder="1" applyAlignment="1" applyProtection="1">
      <alignment horizontal="justify" vertical="center" wrapText="1"/>
    </xf>
    <xf numFmtId="0" fontId="47" fillId="6" borderId="19" xfId="0" applyFont="1" applyFill="1" applyBorder="1" applyAlignment="1" applyProtection="1">
      <alignment horizontal="justify" vertical="center" wrapText="1"/>
    </xf>
    <xf numFmtId="0" fontId="48" fillId="5" borderId="17" xfId="0" applyFont="1" applyFill="1" applyBorder="1" applyAlignment="1" applyProtection="1">
      <alignment horizontal="justify" vertical="center" wrapText="1"/>
    </xf>
    <xf numFmtId="0" fontId="50" fillId="0" borderId="10" xfId="0" applyFont="1" applyBorder="1" applyAlignment="1">
      <alignment horizontal="justify" vertical="center" wrapText="1"/>
    </xf>
    <xf numFmtId="0" fontId="12" fillId="0" borderId="13" xfId="0" applyFont="1" applyFill="1" applyBorder="1" applyAlignment="1" applyProtection="1">
      <alignment horizontal="justify" vertical="center" wrapText="1"/>
      <protection locked="0"/>
    </xf>
    <xf numFmtId="0" fontId="50" fillId="5" borderId="11" xfId="0" applyFont="1" applyFill="1" applyBorder="1" applyAlignment="1" applyProtection="1">
      <alignment horizontal="justify" vertical="center" wrapText="1"/>
    </xf>
    <xf numFmtId="0" fontId="50" fillId="5" borderId="19" xfId="0" applyFont="1" applyFill="1" applyBorder="1" applyAlignment="1" applyProtection="1">
      <alignment horizontal="justify" vertical="center" wrapText="1"/>
    </xf>
    <xf numFmtId="0" fontId="33" fillId="9" borderId="9" xfId="0" applyFont="1" applyFill="1" applyBorder="1" applyAlignment="1">
      <alignment horizontal="center" vertical="center" wrapText="1"/>
    </xf>
    <xf numFmtId="0" fontId="33" fillId="9" borderId="10" xfId="0" applyFont="1" applyFill="1" applyBorder="1" applyAlignment="1">
      <alignment horizontal="center" vertical="center" wrapText="1"/>
    </xf>
    <xf numFmtId="0" fontId="33" fillId="9" borderId="15"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9" borderId="22" xfId="0" applyFont="1" applyFill="1" applyBorder="1" applyAlignment="1">
      <alignment horizontal="center" vertical="center" wrapText="1"/>
    </xf>
    <xf numFmtId="0" fontId="33" fillId="9" borderId="23" xfId="0" applyFont="1" applyFill="1" applyBorder="1" applyAlignment="1">
      <alignment horizontal="center" vertical="center" wrapText="1"/>
    </xf>
    <xf numFmtId="0" fontId="33" fillId="9" borderId="24" xfId="0" applyFont="1" applyFill="1" applyBorder="1" applyAlignment="1">
      <alignment horizontal="center" vertical="center" wrapText="1"/>
    </xf>
    <xf numFmtId="0" fontId="33" fillId="9" borderId="25" xfId="0" applyFont="1" applyFill="1" applyBorder="1" applyAlignment="1">
      <alignment horizontal="center" vertical="center" wrapText="1"/>
    </xf>
    <xf numFmtId="0" fontId="33" fillId="9" borderId="26" xfId="0" applyFont="1" applyFill="1" applyBorder="1" applyAlignment="1">
      <alignment horizontal="center" vertical="center" wrapText="1"/>
    </xf>
    <xf numFmtId="0" fontId="33" fillId="9" borderId="27" xfId="0" applyFont="1" applyFill="1" applyBorder="1" applyAlignment="1">
      <alignment horizontal="center" vertical="center" wrapText="1"/>
    </xf>
    <xf numFmtId="0" fontId="12" fillId="10" borderId="2" xfId="0" applyFont="1" applyFill="1" applyBorder="1" applyAlignment="1" applyProtection="1">
      <alignment horizontal="center" vertical="center" wrapText="1"/>
    </xf>
    <xf numFmtId="0" fontId="5" fillId="10" borderId="28"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5" fillId="10" borderId="29" xfId="0" applyFont="1" applyFill="1" applyBorder="1" applyAlignment="1">
      <alignment horizontal="center" vertical="center" wrapText="1"/>
    </xf>
    <xf numFmtId="0" fontId="5" fillId="10" borderId="26" xfId="0" applyFont="1" applyFill="1" applyBorder="1" applyAlignment="1">
      <alignment horizontal="center" vertical="center" wrapText="1"/>
    </xf>
    <xf numFmtId="0" fontId="5" fillId="10" borderId="27" xfId="0" applyFont="1" applyFill="1" applyBorder="1" applyAlignment="1">
      <alignment horizontal="center" vertical="center" wrapText="1"/>
    </xf>
    <xf numFmtId="14" fontId="12" fillId="0" borderId="2" xfId="0" applyNumberFormat="1" applyFont="1" applyFill="1" applyBorder="1" applyAlignment="1" applyProtection="1">
      <alignment horizontal="center" vertical="center" wrapText="1"/>
    </xf>
    <xf numFmtId="0" fontId="33" fillId="5" borderId="52" xfId="0" applyFont="1" applyFill="1" applyBorder="1" applyAlignment="1">
      <alignment horizontal="center" vertical="center" wrapText="1"/>
    </xf>
    <xf numFmtId="0" fontId="12" fillId="3" borderId="7"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2" fontId="12" fillId="2" borderId="5" xfId="0" applyNumberFormat="1" applyFont="1" applyFill="1" applyBorder="1" applyAlignment="1" applyProtection="1">
      <alignment horizontal="center" vertical="center" wrapText="1"/>
    </xf>
    <xf numFmtId="2" fontId="12" fillId="2" borderId="43" xfId="0" applyNumberFormat="1" applyFont="1" applyFill="1" applyBorder="1" applyAlignment="1" applyProtection="1">
      <alignment horizontal="center" vertical="center" wrapText="1"/>
    </xf>
    <xf numFmtId="0" fontId="12" fillId="10"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4" xfId="0" applyFont="1" applyFill="1" applyBorder="1" applyAlignment="1" applyProtection="1">
      <alignment horizontal="center" vertical="center" wrapText="1"/>
    </xf>
    <xf numFmtId="0" fontId="12" fillId="0" borderId="1"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49" fillId="6" borderId="2" xfId="0" applyFont="1" applyFill="1" applyBorder="1" applyAlignment="1" applyProtection="1">
      <alignment horizontal="center" vertical="center" wrapText="1"/>
    </xf>
    <xf numFmtId="0" fontId="49" fillId="6" borderId="4"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33" fillId="3" borderId="2"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2" borderId="3" xfId="0" applyFont="1" applyFill="1" applyBorder="1" applyAlignment="1" applyProtection="1">
      <alignment horizontal="center" vertical="center" wrapText="1"/>
      <protection locked="0"/>
    </xf>
    <xf numFmtId="0" fontId="12" fillId="2" borderId="53"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12" fillId="10" borderId="52"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2" fillId="10" borderId="0" xfId="0" applyFont="1" applyFill="1" applyBorder="1" applyAlignment="1" applyProtection="1">
      <alignment horizontal="center" vertical="center" wrapText="1"/>
    </xf>
    <xf numFmtId="0" fontId="49" fillId="6" borderId="30" xfId="0" applyFont="1" applyFill="1" applyBorder="1" applyAlignment="1" applyProtection="1">
      <alignment horizontal="center" vertical="center" wrapText="1"/>
    </xf>
    <xf numFmtId="0" fontId="49" fillId="6" borderId="0" xfId="0" applyFont="1" applyFill="1" applyBorder="1" applyAlignment="1" applyProtection="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2" fontId="12" fillId="2" borderId="28" xfId="0" applyNumberFormat="1" applyFont="1" applyFill="1" applyBorder="1" applyAlignment="1" applyProtection="1">
      <alignment horizontal="center" vertical="center" wrapText="1"/>
    </xf>
    <xf numFmtId="2" fontId="12" fillId="2" borderId="30" xfId="0" applyNumberFormat="1" applyFont="1" applyFill="1" applyBorder="1" applyAlignment="1" applyProtection="1">
      <alignment horizontal="center" vertical="center" wrapText="1"/>
    </xf>
    <xf numFmtId="0" fontId="12" fillId="11" borderId="9"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33" fillId="9" borderId="38" xfId="0" applyFont="1" applyFill="1" applyBorder="1" applyAlignment="1">
      <alignment horizontal="center" vertical="center" wrapText="1"/>
    </xf>
    <xf numFmtId="0" fontId="33" fillId="9" borderId="0" xfId="0" applyFont="1" applyFill="1" applyBorder="1" applyAlignment="1">
      <alignment horizontal="center" vertical="center" wrapText="1"/>
    </xf>
    <xf numFmtId="0" fontId="12" fillId="10" borderId="3" xfId="0" applyFont="1" applyFill="1" applyBorder="1" applyAlignment="1" applyProtection="1">
      <alignment horizontal="center" vertical="center" wrapText="1"/>
    </xf>
    <xf numFmtId="0" fontId="12" fillId="10" borderId="53" xfId="0" applyFont="1" applyFill="1" applyBorder="1" applyAlignment="1" applyProtection="1">
      <alignment horizontal="center" vertical="center" wrapText="1"/>
    </xf>
    <xf numFmtId="0" fontId="12" fillId="10" borderId="31" xfId="0" applyFont="1" applyFill="1" applyBorder="1" applyAlignment="1" applyProtection="1">
      <alignment horizontal="center" vertical="center" wrapText="1"/>
    </xf>
    <xf numFmtId="0" fontId="5" fillId="10" borderId="30" xfId="0" applyFont="1" applyFill="1" applyBorder="1" applyAlignment="1">
      <alignment horizontal="center" vertical="center" wrapText="1"/>
    </xf>
    <xf numFmtId="0" fontId="5" fillId="10" borderId="0" xfId="0" applyFont="1" applyFill="1" applyBorder="1" applyAlignment="1">
      <alignment horizontal="center" vertical="center" wrapText="1"/>
    </xf>
    <xf numFmtId="14" fontId="12" fillId="0" borderId="3" xfId="0" applyNumberFormat="1" applyFont="1" applyFill="1" applyBorder="1" applyAlignment="1" applyProtection="1">
      <alignment horizontal="center" vertical="center" wrapText="1"/>
    </xf>
    <xf numFmtId="14" fontId="12" fillId="0" borderId="53" xfId="0" applyNumberFormat="1" applyFont="1" applyFill="1" applyBorder="1" applyAlignment="1" applyProtection="1">
      <alignment horizontal="center" vertical="center" wrapText="1"/>
    </xf>
    <xf numFmtId="14" fontId="12" fillId="0" borderId="31" xfId="0" applyNumberFormat="1" applyFont="1" applyFill="1" applyBorder="1" applyAlignment="1" applyProtection="1">
      <alignment horizontal="center" vertical="center" wrapText="1"/>
    </xf>
    <xf numFmtId="0" fontId="8" fillId="7" borderId="2"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11" borderId="2"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8" fillId="7" borderId="2" xfId="0" applyNumberFormat="1" applyFont="1" applyFill="1" applyBorder="1" applyAlignment="1" applyProtection="1">
      <alignment horizontal="left" vertical="center" wrapText="1"/>
      <protection locked="0"/>
    </xf>
    <xf numFmtId="164" fontId="1" fillId="7" borderId="2" xfId="0" applyNumberFormat="1"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8" fillId="7" borderId="2"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22" fillId="0" borderId="2" xfId="0" applyFont="1" applyBorder="1" applyAlignment="1">
      <alignment horizontal="center" vertical="center"/>
    </xf>
    <xf numFmtId="0" fontId="0" fillId="0" borderId="2" xfId="0" applyBorder="1" applyAlignment="1">
      <alignment horizontal="center"/>
    </xf>
    <xf numFmtId="0" fontId="0" fillId="0" borderId="13" xfId="0" applyBorder="1" applyAlignment="1">
      <alignment horizontal="center"/>
    </xf>
    <xf numFmtId="164" fontId="1" fillId="7" borderId="13" xfId="0" applyNumberFormat="1" applyFont="1" applyFill="1" applyBorder="1" applyAlignment="1" applyProtection="1">
      <alignment horizontal="center" vertical="center" wrapText="1"/>
    </xf>
    <xf numFmtId="0" fontId="5" fillId="7" borderId="2"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wrapText="1"/>
      <protection locked="0"/>
    </xf>
    <xf numFmtId="2" fontId="1" fillId="2" borderId="7" xfId="0" applyNumberFormat="1" applyFont="1" applyFill="1" applyBorder="1" applyAlignment="1" applyProtection="1">
      <alignment horizontal="center" vertical="center" wrapText="1"/>
    </xf>
    <xf numFmtId="164" fontId="1" fillId="3" borderId="47" xfId="0" applyNumberFormat="1" applyFont="1" applyFill="1" applyBorder="1" applyAlignment="1" applyProtection="1">
      <alignment horizontal="center" vertical="center" wrapText="1"/>
    </xf>
    <xf numFmtId="164" fontId="1" fillId="3" borderId="37"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uel.pardo/Downloads/7.%202020IE07462%20anexo%20SEGUIMIENTO%20%20mapa%20de%20riesgos%20gestion%20y%20corrupci&#243;n%20disciplinarios%20corte%20a%20dic%202019%20enero%202020%20SGCD%20(3)%2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pardom/Downloads/Cuarto%20Reporte%20Riesgos%20Control%20y%20Mejor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pardom/Downloads/CUARTO%20TRIMESTRE%20RIESGOS%20G%20TALENTO%20HUMANO%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pardom/Downloads/PE03Sistemaintegradodegestin4to.seguimiento%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pardom/Downloads/Herramienta%20de%20riesgos%20Metrolog&#237;a%20Monitoreo%20y%20Modelaci&#243;n%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iguel.pardo/Downloads/Herramienta%20de%20riesgos%20Evaluaci&#243;n%20Control%20y%20Seguimiento%20d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guel.pardo/Downloads/Seguimineto%20riesgos%20proceso%204%20cuatrimestre%202019%20DE%20SPC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guel.pardo/Downloads/EVALUACI&#211;N%20MAPA%20DE%20%20RIESGOS%20%20GESTION%20DOCUMENTAL%20TERCER%20%20CUATRIMESTRE%20DE%20201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ilveria.asprilla/Downloads/HERRAMIENTA%20DE%20RIESGOS%20-%20SEGUIMIEN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pardom/Downloads/Tercer%20Seguimiento%20Riesgos%20%20Comunicacion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pardom/Downloads/Tercer%20Seguimiento%20Mapa%20de%20Riesgos_PlaneacionAmbiental%2031-12-201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pardom/Downloads/sgto%20II-2019%20HERRAMIENTA%20DE%20RIESGOS%20proceso%20RECURSOS%20TECNOLOGIC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pardom/Downloads/Seguimiento%20riesgos%20contractual%203%20cuatrimestre%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pardom/Downloads/RIESGOS%20GESTI&#210;N%20ADMINISTRATIVA%203er%20seguimiento%20cuatrimestral%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6">
          <cell r="B16" t="str">
            <v>Brindar acompañamiento a los diferentes procesos de la Entidad con el fin de fomentar el autocontrol y determinar oportunidades de mejoramiento continuo a partir de las evaluaciones, auditorías internas y seguimientos.</v>
          </cell>
        </row>
      </sheetData>
      <sheetData sheetId="1">
        <row r="12">
          <cell r="A12" t="str">
            <v>R1</v>
          </cell>
          <cell r="B12" t="str">
            <v xml:space="preserve"> Violación al Debido Proceso</v>
          </cell>
        </row>
        <row r="13">
          <cell r="A13" t="str">
            <v>R2</v>
          </cell>
          <cell r="B13" t="str">
            <v>Violación de la reserva legal de los procesos
disciplinarios para obtener un beneficio económico o beneficio al disciplinado.</v>
          </cell>
        </row>
      </sheetData>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CONTROL Y MEJORA</v>
          </cell>
        </row>
        <row r="16">
          <cell r="B16" t="str">
            <v xml:space="preserve"> 
Evaluar, hacer seguimiento y asesorar a la Secretaría Distrital de Ambiente a través de la aplicación de estrategias que permitan examinar de manera sistemática y objetiva los procesos, proyectos, gestión y resultados para generar recomendaciones que faciliten el cumplimiento de los objetivos institucionales, la toma de decisiones y la mejora continua.</v>
          </cell>
        </row>
      </sheetData>
      <sheetData sheetId="1">
        <row r="12">
          <cell r="A12" t="str">
            <v>R1</v>
          </cell>
          <cell r="B12" t="str">
            <v>Inoportunidad en la entrega de informes, alertas y recomendaciones para el mejoramiento de la gestión institucional</v>
          </cell>
        </row>
        <row r="13">
          <cell r="A13" t="str">
            <v>R2</v>
          </cell>
          <cell r="B13" t="str">
            <v xml:space="preserve">Manipulación indebida de los informes de auditoria
</v>
          </cell>
        </row>
      </sheetData>
      <sheetData sheetId="2">
        <row r="11">
          <cell r="J11" t="str">
            <v>Realizar capacitaciones en la aplicación de los procedimientos de auditoria</v>
          </cell>
        </row>
        <row r="12">
          <cell r="J12" t="str">
            <v>Realizar revisiones de informes preliminares por otro auditor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GESTIÓN DEL TALENTO HUMANO</v>
          </cell>
        </row>
        <row r="24">
          <cell r="B24" t="str">
            <v>Gestionar la vinculación y administración del personal de la entidad, encaminadas al cumplimiento de normas legales y el fortalecimiento de las competencias, mejoramiento del clima organizacional, bienestar y la seguridad y salud en el trabajo, promoviendo los valores y principios éticos; requeridos para el desempeño del direccionamiento estratégico de la Secretaría Distrital de Ambiente.</v>
          </cell>
        </row>
      </sheetData>
      <sheetData sheetId="1">
        <row r="12">
          <cell r="A12" t="str">
            <v>R1</v>
          </cell>
          <cell r="B12" t="str">
            <v>Incumplimiento en la planeaciòn y ejecuciòn de la Evaluación del desempeño Laboral (EDL) por parte de los evaluadores y evaluados</v>
          </cell>
        </row>
        <row r="13">
          <cell r="A13" t="str">
            <v>R2</v>
          </cell>
          <cell r="B13" t="str">
            <v>Incumplimiento de  requisitos y competencias  establecidos para  la vinculación de personal</v>
          </cell>
        </row>
        <row r="14">
          <cell r="A14" t="str">
            <v>R3</v>
          </cell>
          <cell r="B14" t="str">
            <v>Inasistencia o baja cobertura de las capacitaciones programadas.</v>
          </cell>
        </row>
      </sheetData>
      <sheetData sheetId="2">
        <row r="11">
          <cell r="J11" t="str">
            <v>Realizar campañas de sensibilización Tema: Entregas oportunas de las EDL, asi como el diligenciamiento de los formatos y la importancia del cumplimiento en la entrega de la EDL.</v>
          </cell>
        </row>
        <row r="13">
          <cell r="J13" t="str">
            <v>Hacer firmar acta de compromiso y autorización de actividades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SISTEMA INTEGRADO DE GESTION</v>
          </cell>
        </row>
        <row r="16">
          <cell r="B16" t="str">
            <v>Establecer, implementar y mantener el Sistema Integrado de Gestión de la Entidad, mediante la elaboración y control de documentos y registros, la medición de la gestión, la administración de riesgos, la revisión por la dirección, la gestión del cambio y el mantenimiento de los subsistemas implementados y en curso de implementación, con el fin de orientar, facilitar, seguir y tomar decisiones que permitan el logro de los objetivos institucionales en términos de eficiencia, eficacia y efectividad.</v>
          </cell>
        </row>
      </sheetData>
      <sheetData sheetId="1">
        <row r="12">
          <cell r="A12" t="str">
            <v>R1</v>
          </cell>
          <cell r="B12" t="str">
            <v>Posibilidad de perder las certificaciones de los estándares ISO 9001:2015, OHSAS 18001:2007 e ISO 14001:2015</v>
          </cell>
        </row>
        <row r="13">
          <cell r="A13" t="str">
            <v>R2</v>
          </cell>
          <cell r="B13" t="str">
            <v>Posibilidad de que la Implementación de MIPG no contribuya al  cumplimiento de los objetivos estratégicos de la Entidad.</v>
          </cell>
        </row>
        <row r="14">
          <cell r="A14" t="str">
            <v>R3</v>
          </cell>
          <cell r="B14" t="str">
            <v>No registro oportuno y eficaz de información para  el maximo aprovechamiento de la capacidad del aplicativo.</v>
          </cell>
        </row>
      </sheetData>
      <sheetData sheetId="2">
        <row r="6">
          <cell r="B6">
            <v>43571</v>
          </cell>
        </row>
        <row r="11">
          <cell r="J11" t="str">
            <v>Sensibilizar y capacitar a los servidores públicos en los sistemas integrados de gestión certificados en la Entidad para difundir y dar cumplimiento a los requisitos de la norma.</v>
          </cell>
        </row>
        <row r="13">
          <cell r="J13" t="str">
            <v>Requerir al proveedor de manera oportuna las actualización, ajustes, parametrizaciones y adecuaciones necesarias para el máximo aprovechamiento de la capacidad del aplicativo.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2">
          <cell r="A2" t="str">
            <v>APLICATIVO PARA EL LEVANTAMIENTO Y SEGUIMIENTO DEL  MAPA DE RIESGOS  POR PROCESO</v>
          </cell>
        </row>
        <row r="13">
          <cell r="A13" t="str">
            <v>METROLOGIA, MONITOREO Y MODELACIÓN</v>
          </cell>
        </row>
        <row r="17">
          <cell r="B17" t="str">
            <v>El Laboratorio Ambiental de la Secretaría Distrital de Ambiente, en conjunto con el Centro de Información y Modelación Ambiental de Bogotá- CIMAB, conforman un proceso de apoyo para el cumplimiento de los objetivos misionales y el normal funcionamiento de los procesos de la Secretaría Distrital de Ambiente, cumpliendo como objetivo principal el apoyar a la SDA en los temas relacionados con metrología, toma de muestras, mediciones, monitoreos, análisis de variables ambientales y de información de los recursos naturales, así como en temas de modelación y análisis de sistemas de datos.</v>
          </cell>
        </row>
      </sheetData>
      <sheetData sheetId="1">
        <row r="12">
          <cell r="A12" t="str">
            <v>R1</v>
          </cell>
          <cell r="B12" t="str">
            <v>Interrupción de la actividad de monitoreo.</v>
          </cell>
        </row>
        <row r="13">
          <cell r="A13" t="str">
            <v>R2</v>
          </cell>
          <cell r="B13" t="str">
            <v>Suministro de información errónea a las partes interesadas sobre los datos metrológicos que suministra el Laboratorio Ambiental de la SDA o terceros contratados para tal fin</v>
          </cell>
        </row>
      </sheetData>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6">
          <cell r="B16" t="str">
            <v xml:space="preserve">Realizar Evaluación, control y seguimiento ambiental a los factores que generen o puedan generar deterioro ambiental para el normal desarrollo sostenible de los recursos naturales de acuerdo con la normatividad ambiental vigente.
</v>
          </cell>
        </row>
      </sheetData>
      <sheetData sheetId="1">
        <row r="12">
          <cell r="A12" t="str">
            <v>R1</v>
          </cell>
          <cell r="B12" t="str">
            <v>Pérdida intencionada parcial o total, manipulación o alteración de los expedientes o de la información para favorecer a un tercero.</v>
          </cell>
        </row>
        <row r="13">
          <cell r="A13" t="str">
            <v>R2</v>
          </cell>
          <cell r="B13" t="str">
            <v>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v>
          </cell>
        </row>
        <row r="14">
          <cell r="A14" t="str">
            <v>R3</v>
          </cell>
          <cell r="B14" t="str">
            <v xml:space="preserve">Incumplimiento parcial o total de los procedimientos o regulaciones legales ambientales aplicables </v>
          </cell>
        </row>
      </sheetData>
      <sheetData sheetId="2">
        <row r="8">
          <cell r="A8" t="str">
            <v>EVALUACION, CONTROL Y SEGUIMIENTO</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DIRECCIONAMIENTO ESTRATEGICO</v>
          </cell>
        </row>
        <row r="24">
          <cell r="B24" t="str">
            <v xml:space="preserve">Orientar estratégicamente a la Secretaría a través de la formulación de políticas, planes, programas y proyectos, procesos y procedimientos con el propósito de lograr el cumplimiento de la misión y de los objetivos institucionales o de calidad, así como realizar su seguimiento consolidando los resultados, mediciones y revisiones. </v>
          </cell>
        </row>
      </sheetData>
      <sheetData sheetId="1">
        <row r="12">
          <cell r="A12" t="str">
            <v>R1</v>
          </cell>
        </row>
        <row r="13">
          <cell r="A13" t="str">
            <v>R2</v>
          </cell>
        </row>
        <row r="15">
          <cell r="B15">
            <v>0</v>
          </cell>
        </row>
      </sheetData>
      <sheetData sheetId="2"/>
      <sheetData sheetId="3"/>
      <sheetData sheetId="4"/>
      <sheetData sheetId="5"/>
      <sheetData sheetId="6">
        <row r="12">
          <cell r="D12" t="str">
            <v xml:space="preserve">Falta de coherencia y precisión entre la estructura funcional de la entidad y el mapa de procesos.
Alta rotación del personal directivo.
. Cambios normativos, de lineamientos y directrices distritales y del orden nacional.
Deficiencia en la estucturación de las políticas públicas del sector existentes.. Falta precisión en la definición de tiempos y movimientos en los procedimientos.. </v>
          </cell>
        </row>
        <row r="13">
          <cell r="D13" t="str">
            <v xml:space="preserve">Fallas en la ejecución de los lineamientos y políticas de operación establecidos en los procedimientos.. Ataques cibernéticos direccionados a afectar los canales de comunicación utilizados para las actividades del proceso. 
Fallas en la gestión y disponibilidad en los aplicativos empleados para el seguimiento a proyectos, dispuestos por la SDP, SHD y SDG.. No hay apropiación en la ejecución de los procesos. </v>
          </cell>
        </row>
        <row r="14">
          <cell r="D14" t="str">
            <v xml:space="preserve">Manipulación inadecuada de las herramientas informáticas en la gestión de información. . . Fallas en el flujo de información entre procesos.
Falta de herramientas facilitadoras de la gestión de los procesos. </v>
          </cell>
        </row>
        <row r="15">
          <cell r="D15" t="str">
            <v xml:space="preserve">Falta de competencia para la gestión de proyectos de inversión, en los involucrados en ell tema.. . . </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GESTION DOCUMENTAL</v>
          </cell>
        </row>
        <row r="24">
          <cell r="B24" t="str">
            <v>Dar lineamientos y formular políticas definiendo las acciones requeridas para la aplicación de los instrumentos archivísticos y asegurar la administración y custodia de la información de la Secretaría con el fin de garantizar la memoria institucional, alineada con el Plan Estratégico Institucional. Coordinar y facilitar la prestación del servicio al ciudadano para: atender, orientar, informar y radicar documentos sobre peticiones y trámites, recibidos a través de los diferentes canales de atención y gestionar la correspondencia recibida y generada por la Entidad.</v>
          </cell>
        </row>
      </sheetData>
      <sheetData sheetId="1">
        <row r="12">
          <cell r="A12" t="str">
            <v>R1</v>
          </cell>
          <cell r="B12" t="str">
            <v>Daño, perdida o deterioro de la documentación en el archivo central y del archivo de gestión de la SDA</v>
          </cell>
        </row>
        <row r="13">
          <cell r="A13" t="str">
            <v>R2</v>
          </cell>
        </row>
        <row r="14">
          <cell r="B14" t="str">
            <v>Alteración y perdida de la información en el Archivo de la SDA</v>
          </cell>
        </row>
      </sheetData>
      <sheetData sheetId="2">
        <row r="11">
          <cell r="J11" t="str">
            <v xml:space="preserve">1. Dotación equipos control humedad y temperatura y detectores de humo.
2. Fumigación y mantenimiento de condiciones ambientales del espacio destinado a la conservación de la documentación.                             </v>
          </cell>
        </row>
        <row r="13">
          <cell r="J13" t="str">
            <v xml:space="preserve">Inventario documental y bases de datos.   -   Inducción al personal del puesto de trabajo (Registro de inducción).   
</v>
          </cell>
        </row>
      </sheetData>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PARTICIPACION Y EDUCACION AMBIENTAL</v>
          </cell>
        </row>
        <row r="24">
          <cell r="B24" t="str">
            <v>Promover, desarrollar y fortalecer los procesos de participación y educación ambiental, como instrumentos de gestión para la apropiación social de los territorios ambientales del Distrito Capital, garantizando el derecho a la participación ciudadana vinculante e incidente.</v>
          </cell>
        </row>
      </sheetData>
      <sheetData sheetId="1">
        <row r="12">
          <cell r="A12" t="str">
            <v>R1</v>
          </cell>
          <cell r="B12" t="str">
            <v>Falta de continuidad en los procesos de participación liderados por la SDA</v>
          </cell>
        </row>
        <row r="13">
          <cell r="A13" t="str">
            <v>R2</v>
          </cell>
          <cell r="B13" t="str">
            <v>Bajos conocimientos adquiridos a partir de las acciones de educación ambiental</v>
          </cell>
        </row>
      </sheetData>
      <sheetData sheetId="2">
        <row r="6">
          <cell r="B6">
            <v>43338</v>
          </cell>
        </row>
      </sheetData>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COMUNICACIONES</v>
          </cell>
        </row>
        <row r="19">
          <cell r="B19" t="str">
            <v>Comunicar interna y externamente la gestión de la Secretaría de Ambiente, con el fin de promover la construcción de una visión compartida y suministrar información de manera oportuna</v>
          </cell>
        </row>
      </sheetData>
      <sheetData sheetId="1">
        <row r="12">
          <cell r="A12" t="str">
            <v>R1</v>
          </cell>
          <cell r="B12" t="str">
            <v>Divulgación de información errada, inoportuna o no autorizada sobre la gestión de la SDA a los públicos de interés internos y/o externos.</v>
          </cell>
        </row>
        <row r="13">
          <cell r="A13" t="str">
            <v>R2</v>
          </cell>
        </row>
        <row r="14">
          <cell r="A14" t="str">
            <v>R3</v>
          </cell>
        </row>
        <row r="15">
          <cell r="A15" t="str">
            <v>R4</v>
          </cell>
          <cell r="B15">
            <v>0</v>
          </cell>
        </row>
        <row r="16">
          <cell r="A16" t="str">
            <v>R5</v>
          </cell>
        </row>
        <row r="17">
          <cell r="A17" t="str">
            <v>R6</v>
          </cell>
        </row>
        <row r="18">
          <cell r="A18" t="str">
            <v>R7</v>
          </cell>
          <cell r="B18" t="e">
            <v>#REF!</v>
          </cell>
        </row>
      </sheetData>
      <sheetData sheetId="2">
        <row r="11">
          <cell r="J11" t="str">
            <v xml:space="preserve">Realizar una prueba piloto para verificar la eficacia del control, en la que se evidencie la trazabilidad de las acciones establecidas.
Definir criterios de calidad y oportunidad en los productos periodísticos con destino a los públicos externos, como herramienta adicional de control para los profesionales de la OAC.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PLANEACION AMBIENTAL</v>
          </cell>
        </row>
      </sheetData>
      <sheetData sheetId="1">
        <row r="12">
          <cell r="A12" t="str">
            <v>R1</v>
          </cell>
          <cell r="B12" t="str">
            <v>Posibilidad de no lograr la coordinación interna e interinstitucional para formulación y orientación de Políticas e instrumentos de planeación ambiental, que favorezca la adecuada implementación en el Distrito Capital que aseguren la gestión y sostenibilidad ambiental del Distrito Capital.</v>
          </cell>
          <cell r="D12" t="str">
            <v xml:space="preserve">Escasa articulación entre las dependencias misionales de la SDA que contribuyen al cumplimiento del objetivo de la planeación ambiental
En los procesos de formulación e implementación de las políticas y los instrumentos de planeación ambiental, la generación de la información no sea adelantada por la dependencia encargada y responsable.
Los reportes de seguimiento solicitados a los otros procesos, pueden presentar falencias en la información.Existencia de funciones muy especificas sobre temas técnicos de las demás dependencias, se concentran en pocos miembros del equipo de trabajo, lo cual lleva al incumplimiento de los términos en la entrega de la información solicitad por parte de la SPPA. 
Falta de asignación de los delegados como enlaces para  la articulación en la formulación y orientación de Políticas e instrumentos de planeación ambiental. Debilidad en la articulación con otras entidades públicas y privadas para la formulación y orientación de Políticas e instrumentos de planeación ambiental.. Dada la normatividad de alcance distrital, nacional o regional, el presupuesto destinado para la conservación de recursos naturales sean destinados para otros fines u otro niveles territoriales y esto no permita realizar una correcta gestión de los instrumentos en el Distrito Capital.. La entidad externa no apropia los recursos  para la generación de la información y la designación del personal para reporte.Inoportuna entrega de la información por parte de las dependencias que limita un adecuado análisis y revisión de calidad de la información, que no permita identificar las oportunidades de mejora. Variedad de fuentes de información que inciden en la consistencia de los indicadores ambientales y de los datos.
Inoportuna entrega de la información por parte de las dependencias que limita un adecuado análisis y revisión de calidad de la información. Que la ubicación de la información  no se encuentre almancenada en el mecanismo dispuesto por la SPPA, y por ello no contar con información  de calidad necesaria para una correcto funcionamiento o cumplimiento de la misionalidad del proceso.   
</v>
          </cell>
        </row>
        <row r="13">
          <cell r="A13" t="str">
            <v>R2</v>
          </cell>
          <cell r="B13" t="str">
            <v xml:space="preserve">Información inconsistente reportada en el Observatorio Ambiental de Bogotá - OAB
</v>
          </cell>
          <cell r="D13" t="str">
            <v>Existencia de funciones muy especificas sobre temas técnicos de las demás dependencias, se concentran en pocos miembros del equipo de trabajo, lo cual lleva al incumplimiento de los términos en la entrega de la información solicitad por parte de la SPPA. 
Falta de asignación de los delegados como enlaces para  la articulación en la formulación y orientación de Políticas e instrumentos de planeación ambientalFalta de asignación de los delegados encargados por las áreas del reporte de los indicadores.
Elevada rotación de personal encargado de la generación y entrega de la información e indicadores a la DPSIA, lo cual incide negativamente en la calidad y oportunidad. . Dada la normatividad de alcance distrital, nacional o regional, el presupuesto destinado para la conservación de recursos naturales sean destinados para otros fines u otro niveles territoriales y esto no permita realizar una correcta gestión de los instrumentos en el Distrito Capital.. La entidad externa no apropia los recursos  para la generación de la información y la designación del personal para reporte.. Variedad de fuentes de información que inciden en la consistencia de los indicadores ambientales y de los datos.
Inoportuna entrega de la información por parte de las dependencias que limita un adecuado análisis y revisión de calidad de la información. pérdida de información por ciberataques</v>
          </cell>
        </row>
        <row r="14">
          <cell r="A14" t="str">
            <v>R3</v>
          </cell>
          <cell r="B14" t="str">
            <v>Ocultar o manipular la información en cualquier etapa de la formulación y/o ajuste y/o seguimiento de políticas públicas ambientales e instrumentos de planeación ambiental.</v>
          </cell>
          <cell r="D14" t="str">
            <v>Falta de asignación de los delegados encargados por las áreas del reporte de los indicadores.
Elevada rotación de personal encargado de la generación y entrega de la información e indicadores a la DPSIA, lo cual incide negativamente en la calidad y oportunidad. El proceso de generación de la información no sea adelantado por la dependencia encargada.
Que la información generada no cumple los términos de calidad y oportunidad. La entidad externa no apropia los recursos  para la generación de la información y la designación del personal para reporte.. . Complejidad normativa de políticas publicas e instrumentos de planeación.
Poca articulación entre las localidades y los sectores.
Favorecimiento de una decisión politica respecto a la formulación de una politica pública o instrumento de planeación ambiental.No contar con la evidencia que soporte los resultados de las etapas de formulación y/o ajuste y/o seguimiento de políticas públicas ambientales e instrumentos de planeación ambiental. 
Por Influencia de un tercero o presiones de funcionarios con poder de decisión para ajustar resultados de la dichas etapas en las politicas públicas.</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8">
          <cell r="B18" t="str">
            <v>Garantizar oportunidad y eficiencia en el suministro de los recursos tecnológicos e informáticos, para el cumplimiento de los objetivos misionales y el normal funcionamiento de los sistemas de información de la Secretaría Distrital de Ambiente.</v>
          </cell>
        </row>
      </sheetData>
      <sheetData sheetId="1">
        <row r="12">
          <cell r="A12" t="str">
            <v>R1</v>
          </cell>
          <cell r="B12" t="str">
            <v>Intermitencia o indisponibilidad de los servicios de tecnologías de la información y Comunicaciones</v>
          </cell>
        </row>
        <row r="13">
          <cell r="A13" t="str">
            <v>R2</v>
          </cell>
          <cell r="B13" t="str">
            <v>Afectación de la confidencialidad, disponibilidad e integridad; y privacidad de la información.</v>
          </cell>
        </row>
        <row r="14">
          <cell r="A14" t="str">
            <v>R3</v>
          </cell>
          <cell r="B14" t="str">
            <v>Subutilización de las herramientas de TI en la Entidad.</v>
          </cell>
        </row>
        <row r="15">
          <cell r="A15" t="str">
            <v>R4</v>
          </cell>
          <cell r="B15" t="str">
            <v>Duplicidad, desactualización o incompletitud de la información de las diferentes  base de datos existentes en la SDA.</v>
          </cell>
        </row>
        <row r="16">
          <cell r="A16" t="str">
            <v>R5</v>
          </cell>
          <cell r="B16" t="str">
            <v>Desarticulación  entre los proyectos estratégicos de la entidad que tienen algún componente de tecnologías de la información y las comunicaciones.</v>
          </cell>
        </row>
        <row r="17">
          <cell r="A17" t="str">
            <v>R6</v>
          </cell>
          <cell r="B17" t="str">
            <v>Alteración y uso indebido de la información almacenada en el Sistema de Información Ambiental-Forest, para ocultar, alterar o eliminar para beneficio privado.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GESTION CONTRACTUAL</v>
          </cell>
        </row>
        <row r="24">
          <cell r="B24" t="str">
            <v>Gestionar los procesos contractuales de personas naturales y jurídicas que requiere la Secretaria Distrital de Ambiente – SDA, garantizando que éstos se ajusten al marco legal, a los planes, programas y proyectos de la entidad.</v>
          </cell>
        </row>
      </sheetData>
      <sheetData sheetId="1">
        <row r="12">
          <cell r="A12" t="str">
            <v>R1</v>
          </cell>
          <cell r="B12" t="str">
            <v xml:space="preserve">Adelantar un proceso contractual (licitación pública, concurso de méritos, selección abreviada o contratación directa diferente a la prestación de servicios profesionales y de apoyo a la gestión) sin tener la aprobación correspondiente por parte del comité de contratación. </v>
          </cell>
        </row>
        <row r="14">
          <cell r="B14" t="str">
            <v>Posibilidad de direccionar la Contratación y/o vinculación en favor de un tercero</v>
          </cell>
        </row>
      </sheetData>
      <sheetData sheetId="2"/>
      <sheetData sheetId="3"/>
      <sheetData sheetId="4"/>
      <sheetData sheetId="5"/>
      <sheetData sheetId="6">
        <row r="14">
          <cell r="Z14" t="str">
            <v>Tercer seguimiento cuatrimestral vigencia 2019, Conforme a las evidencias revisadas se encontró que no se ha materializado el riesgo, se consultaron fuente como forest Subdirección Contractual No. 2020IE044366 y el informe de auditoría interna al proceso comunicado con el forest No. 2019IE277317.
El plan de manejo formulado para el riesgo resuidual es igual que el control definido para el risgo inherente, se debe revaluar, así como realizar un revisión general de este mapa de riesgo teniendo en cuenta el análisis de la caracterización y todos los productos y actividades del proceso.
Se observa que algunos controles como reportes actuales SIPSE no facilita evidenciar la materialización del riesgo.
Se comunican los resultados específicos de esta evaluación con memorando al proceso de gestión contractual.</v>
          </cell>
        </row>
      </sheetData>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SECRETARIA DISTRITAL DE AMBIENTE</v>
          </cell>
        </row>
        <row r="2">
          <cell r="A2" t="str">
            <v>APLICATIVO PARA EL LEVANTAMIENTO Y SEGUIMIENTO DEL  MAPA DE RIESGOS  POR PROCESO</v>
          </cell>
        </row>
        <row r="12">
          <cell r="A12" t="str">
            <v>GESTION ADMINISTRATIVA</v>
          </cell>
        </row>
        <row r="24">
          <cell r="B24" t="str">
            <v>Gestionar y asegurar la prestación de los servicios administrativos y optimizar la disponibilidad de los recursos físicos para el cumplimiento de los objetivos y el normal funcionamiento de los procesos de la Secretaría Distrital de Ambiente - SDA.</v>
          </cell>
        </row>
      </sheetData>
      <sheetData sheetId="1">
        <row r="12">
          <cell r="A12" t="str">
            <v>R1</v>
          </cell>
          <cell r="B12" t="str">
            <v>Pérdida o daño de Bienes</v>
          </cell>
        </row>
      </sheetData>
      <sheetData sheetId="2">
        <row r="6">
          <cell r="B6">
            <v>43338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G17"/>
  <sheetViews>
    <sheetView tabSelected="1" zoomScale="55" zoomScaleNormal="55" workbookViewId="0">
      <selection sqref="A1:AG1"/>
    </sheetView>
  </sheetViews>
  <sheetFormatPr baseColWidth="10" defaultRowHeight="15" x14ac:dyDescent="0.25"/>
  <cols>
    <col min="1" max="1" width="17.85546875" customWidth="1"/>
    <col min="2" max="2" width="36.7109375" customWidth="1"/>
    <col min="3" max="4" width="52.42578125" customWidth="1"/>
    <col min="5" max="5" width="53.42578125" customWidth="1"/>
    <col min="6" max="6" width="33.5703125" customWidth="1"/>
    <col min="7" max="7" width="29.5703125" customWidth="1"/>
    <col min="8" max="8" width="28.28515625" customWidth="1"/>
    <col min="9" max="9" width="23.85546875" customWidth="1"/>
    <col min="10" max="10" width="33" customWidth="1"/>
    <col min="11" max="11" width="28.85546875" customWidth="1"/>
    <col min="12" max="12" width="25.7109375" customWidth="1"/>
    <col min="13" max="13" width="24.42578125" customWidth="1"/>
    <col min="14" max="14" width="31.7109375" customWidth="1"/>
    <col min="15" max="15" width="27" customWidth="1"/>
    <col min="16" max="16" width="25" customWidth="1"/>
    <col min="17" max="17" width="26.7109375" customWidth="1"/>
    <col min="18" max="18" width="22.140625" customWidth="1"/>
    <col min="19" max="19" width="28.85546875" customWidth="1"/>
    <col min="20" max="20" width="29.28515625" customWidth="1"/>
    <col min="28" max="28" width="40.42578125" customWidth="1"/>
    <col min="29" max="29" width="67.5703125" customWidth="1"/>
    <col min="30" max="30" width="135.28515625" customWidth="1"/>
  </cols>
  <sheetData>
    <row r="1" spans="1:33" x14ac:dyDescent="0.25">
      <c r="A1" s="311" t="str">
        <f>'[1]CONTEXTO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3"/>
      <c r="AF1" s="313"/>
      <c r="AG1" s="314"/>
    </row>
    <row r="2" spans="1:33" x14ac:dyDescent="0.25">
      <c r="A2" s="315" t="str">
        <f>'[1]CONTEXTO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7"/>
      <c r="AF2" s="317"/>
      <c r="AG2" s="318"/>
    </row>
    <row r="3" spans="1:33" x14ac:dyDescent="0.25">
      <c r="A3" s="319"/>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1"/>
    </row>
    <row r="4" spans="1:33" x14ac:dyDescent="0.25">
      <c r="A4" s="322"/>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4"/>
    </row>
    <row r="5" spans="1:33" x14ac:dyDescent="0.25">
      <c r="A5" s="28" t="s">
        <v>72</v>
      </c>
      <c r="B5" s="325" t="s">
        <v>73</v>
      </c>
      <c r="C5" s="325"/>
      <c r="D5" s="325"/>
      <c r="E5" s="31"/>
      <c r="F5" s="31"/>
      <c r="G5" s="326"/>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8"/>
    </row>
    <row r="6" spans="1:33" x14ac:dyDescent="0.25">
      <c r="A6" s="29" t="s">
        <v>74</v>
      </c>
      <c r="B6" s="332" t="s">
        <v>105</v>
      </c>
      <c r="C6" s="332"/>
      <c r="D6" s="332"/>
      <c r="E6" s="32"/>
      <c r="F6" s="32"/>
      <c r="G6" s="329"/>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1"/>
    </row>
    <row r="7" spans="1:33" x14ac:dyDescent="0.25">
      <c r="A7" s="333" t="s">
        <v>75</v>
      </c>
      <c r="B7" s="334"/>
      <c r="C7" s="46"/>
      <c r="D7" s="325" t="s">
        <v>76</v>
      </c>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35"/>
      <c r="AF7" s="335"/>
      <c r="AG7" s="336"/>
    </row>
    <row r="8" spans="1:33" ht="43.5" customHeight="1" thickBot="1" x14ac:dyDescent="0.3">
      <c r="A8" s="340" t="s">
        <v>102</v>
      </c>
      <c r="B8" s="341"/>
      <c r="C8" s="47" t="s">
        <v>107</v>
      </c>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6"/>
      <c r="AF8" s="296"/>
      <c r="AG8" s="297"/>
    </row>
    <row r="9" spans="1:33" x14ac:dyDescent="0.25">
      <c r="A9" s="285" t="s">
        <v>0</v>
      </c>
      <c r="B9" s="287" t="s">
        <v>1</v>
      </c>
      <c r="C9" s="48"/>
      <c r="D9" s="289" t="s">
        <v>2</v>
      </c>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90"/>
    </row>
    <row r="10" spans="1:33" ht="57" customHeight="1" x14ac:dyDescent="0.25">
      <c r="A10" s="286"/>
      <c r="B10" s="288"/>
      <c r="C10" s="298" t="s">
        <v>103</v>
      </c>
      <c r="D10" s="298" t="s">
        <v>3</v>
      </c>
      <c r="E10" s="2"/>
      <c r="F10" s="2"/>
      <c r="G10" s="3"/>
      <c r="H10" s="4"/>
      <c r="I10" s="3"/>
      <c r="J10" s="4"/>
      <c r="K10" s="298" t="s">
        <v>4</v>
      </c>
      <c r="L10" s="298"/>
      <c r="M10" s="298"/>
      <c r="N10" s="298"/>
      <c r="O10" s="298"/>
      <c r="P10" s="298"/>
      <c r="Q10" s="298"/>
      <c r="R10" s="4"/>
      <c r="S10" s="3" t="s">
        <v>5</v>
      </c>
      <c r="T10" s="4"/>
      <c r="U10" s="288" t="s">
        <v>6</v>
      </c>
      <c r="V10" s="288"/>
      <c r="W10" s="288"/>
      <c r="X10" s="288"/>
      <c r="Y10" s="288"/>
      <c r="Z10" s="288"/>
      <c r="AA10" s="288"/>
      <c r="AB10" s="303" t="s">
        <v>7</v>
      </c>
      <c r="AC10" s="303" t="s">
        <v>8</v>
      </c>
      <c r="AD10" s="304" t="s">
        <v>9</v>
      </c>
    </row>
    <row r="11" spans="1:33" ht="186" customHeight="1" x14ac:dyDescent="0.25">
      <c r="A11" s="286"/>
      <c r="B11" s="288"/>
      <c r="C11" s="298"/>
      <c r="D11" s="298"/>
      <c r="E11" s="2" t="s">
        <v>10</v>
      </c>
      <c r="F11" s="2" t="s">
        <v>11</v>
      </c>
      <c r="G11" s="3" t="s">
        <v>12</v>
      </c>
      <c r="H11" s="4" t="s">
        <v>13</v>
      </c>
      <c r="I11" s="3" t="s">
        <v>14</v>
      </c>
      <c r="J11" s="4" t="s">
        <v>15</v>
      </c>
      <c r="K11" s="3" t="s">
        <v>16</v>
      </c>
      <c r="L11" s="4" t="s">
        <v>17</v>
      </c>
      <c r="M11" s="3" t="s">
        <v>18</v>
      </c>
      <c r="N11" s="4" t="s">
        <v>19</v>
      </c>
      <c r="O11" s="3" t="s">
        <v>20</v>
      </c>
      <c r="P11" s="4" t="s">
        <v>21</v>
      </c>
      <c r="Q11" s="3" t="s">
        <v>22</v>
      </c>
      <c r="R11" s="4" t="s">
        <v>23</v>
      </c>
      <c r="S11" s="3" t="s">
        <v>24</v>
      </c>
      <c r="T11" s="4" t="s">
        <v>23</v>
      </c>
      <c r="U11" s="288"/>
      <c r="V11" s="288"/>
      <c r="W11" s="288"/>
      <c r="X11" s="288"/>
      <c r="Y11" s="288"/>
      <c r="Z11" s="288"/>
      <c r="AA11" s="288"/>
      <c r="AB11" s="303"/>
      <c r="AC11" s="303"/>
      <c r="AD11" s="304"/>
    </row>
    <row r="12" spans="1:33" ht="128.25" x14ac:dyDescent="0.25">
      <c r="A12" s="291">
        <v>1</v>
      </c>
      <c r="B12" s="292" t="s">
        <v>66</v>
      </c>
      <c r="C12" s="299"/>
      <c r="D12" s="6" t="s">
        <v>25</v>
      </c>
      <c r="E12" s="293" t="s">
        <v>26</v>
      </c>
      <c r="F12" s="293" t="s">
        <v>27</v>
      </c>
      <c r="G12" s="15" t="s">
        <v>28</v>
      </c>
      <c r="H12" s="21" t="s">
        <v>29</v>
      </c>
      <c r="I12" s="15" t="s">
        <v>30</v>
      </c>
      <c r="J12" s="14" t="s">
        <v>31</v>
      </c>
      <c r="K12" s="15" t="s">
        <v>32</v>
      </c>
      <c r="L12" s="14" t="s">
        <v>33</v>
      </c>
      <c r="M12" s="15" t="s">
        <v>34</v>
      </c>
      <c r="N12" s="14" t="s">
        <v>35</v>
      </c>
      <c r="O12" s="15" t="s">
        <v>36</v>
      </c>
      <c r="P12" s="22" t="s">
        <v>37</v>
      </c>
      <c r="Q12" s="15" t="s">
        <v>38</v>
      </c>
      <c r="R12" s="22" t="s">
        <v>39</v>
      </c>
      <c r="S12" s="15" t="s">
        <v>40</v>
      </c>
      <c r="T12" s="22" t="s">
        <v>39</v>
      </c>
      <c r="U12" s="16">
        <f t="shared" ref="U12:U17" si="0">IF(S12="ASIGNADO",15,0)</f>
        <v>15</v>
      </c>
      <c r="V12" s="16">
        <f t="shared" ref="V12:V17" si="1">IF(Q12="ADECUADO",15,0)</f>
        <v>15</v>
      </c>
      <c r="W12" s="16">
        <f t="shared" ref="W12:W17" si="2">IF(O12="OPORTUNA",15,0)</f>
        <v>15</v>
      </c>
      <c r="X12" s="16">
        <f t="shared" ref="X12:X17" si="3">IF(G12="PREVENIR",15,0)</f>
        <v>15</v>
      </c>
      <c r="Y12" s="16">
        <f t="shared" ref="Y12:Y17" si="4">IF(K12="SE INVESTIGAN Y RESUELVEN OPORTUNAMENTE",15,0)</f>
        <v>15</v>
      </c>
      <c r="Z12" s="16">
        <f t="shared" ref="Z12:Z17" si="5">IF(I12="CONFIABLE",15,0)</f>
        <v>15</v>
      </c>
      <c r="AA12" s="16">
        <f t="shared" ref="AA12:AA17" si="6">IF(M12="COMPLETA",10,0)</f>
        <v>10</v>
      </c>
      <c r="AB12" s="294" t="s">
        <v>41</v>
      </c>
      <c r="AC12" s="23" t="s">
        <v>42</v>
      </c>
      <c r="AD12" s="305" t="s">
        <v>43</v>
      </c>
    </row>
    <row r="13" spans="1:33" ht="137.25" customHeight="1" x14ac:dyDescent="0.25">
      <c r="A13" s="291"/>
      <c r="B13" s="292"/>
      <c r="C13" s="300"/>
      <c r="D13" s="24" t="s">
        <v>44</v>
      </c>
      <c r="E13" s="293"/>
      <c r="F13" s="293"/>
      <c r="G13" s="15" t="s">
        <v>28</v>
      </c>
      <c r="H13" s="21" t="s">
        <v>29</v>
      </c>
      <c r="I13" s="15" t="s">
        <v>30</v>
      </c>
      <c r="J13" s="14" t="s">
        <v>45</v>
      </c>
      <c r="K13" s="15" t="s">
        <v>32</v>
      </c>
      <c r="L13" s="14" t="s">
        <v>46</v>
      </c>
      <c r="M13" s="15" t="s">
        <v>34</v>
      </c>
      <c r="N13" s="14" t="s">
        <v>47</v>
      </c>
      <c r="O13" s="15" t="s">
        <v>36</v>
      </c>
      <c r="P13" s="22" t="s">
        <v>37</v>
      </c>
      <c r="Q13" s="15" t="s">
        <v>38</v>
      </c>
      <c r="R13" s="22" t="s">
        <v>39</v>
      </c>
      <c r="S13" s="15" t="s">
        <v>40</v>
      </c>
      <c r="T13" s="14" t="s">
        <v>39</v>
      </c>
      <c r="U13" s="16">
        <f t="shared" si="0"/>
        <v>15</v>
      </c>
      <c r="V13" s="16">
        <f t="shared" si="1"/>
        <v>15</v>
      </c>
      <c r="W13" s="16">
        <f t="shared" si="2"/>
        <v>15</v>
      </c>
      <c r="X13" s="16">
        <f t="shared" si="3"/>
        <v>15</v>
      </c>
      <c r="Y13" s="16">
        <f t="shared" si="4"/>
        <v>15</v>
      </c>
      <c r="Z13" s="16">
        <f t="shared" si="5"/>
        <v>15</v>
      </c>
      <c r="AA13" s="16">
        <f t="shared" si="6"/>
        <v>10</v>
      </c>
      <c r="AB13" s="294"/>
      <c r="AC13" s="25" t="s">
        <v>71</v>
      </c>
      <c r="AD13" s="306"/>
    </row>
    <row r="14" spans="1:33" ht="156.75" x14ac:dyDescent="0.25">
      <c r="A14" s="291">
        <v>2</v>
      </c>
      <c r="B14" s="292" t="s">
        <v>67</v>
      </c>
      <c r="C14" s="301"/>
      <c r="D14" s="26" t="s">
        <v>48</v>
      </c>
      <c r="E14" s="293" t="s">
        <v>68</v>
      </c>
      <c r="F14" s="293" t="s">
        <v>27</v>
      </c>
      <c r="G14" s="15" t="s">
        <v>28</v>
      </c>
      <c r="H14" s="21" t="s">
        <v>29</v>
      </c>
      <c r="I14" s="15" t="s">
        <v>30</v>
      </c>
      <c r="J14" s="14" t="s">
        <v>49</v>
      </c>
      <c r="K14" s="15" t="s">
        <v>32</v>
      </c>
      <c r="L14" s="14" t="s">
        <v>46</v>
      </c>
      <c r="M14" s="15" t="s">
        <v>34</v>
      </c>
      <c r="N14" s="14" t="s">
        <v>50</v>
      </c>
      <c r="O14" s="15" t="s">
        <v>36</v>
      </c>
      <c r="P14" s="22" t="s">
        <v>37</v>
      </c>
      <c r="Q14" s="15" t="s">
        <v>38</v>
      </c>
      <c r="R14" s="22" t="s">
        <v>39</v>
      </c>
      <c r="S14" s="15" t="s">
        <v>40</v>
      </c>
      <c r="T14" s="14" t="s">
        <v>39</v>
      </c>
      <c r="U14" s="16">
        <f t="shared" si="0"/>
        <v>15</v>
      </c>
      <c r="V14" s="16">
        <f t="shared" si="1"/>
        <v>15</v>
      </c>
      <c r="W14" s="16">
        <f t="shared" si="2"/>
        <v>15</v>
      </c>
      <c r="X14" s="16">
        <f t="shared" si="3"/>
        <v>15</v>
      </c>
      <c r="Y14" s="16">
        <f t="shared" si="4"/>
        <v>15</v>
      </c>
      <c r="Z14" s="16">
        <f t="shared" si="5"/>
        <v>15</v>
      </c>
      <c r="AA14" s="16">
        <f t="shared" si="6"/>
        <v>10</v>
      </c>
      <c r="AB14" s="294" t="s">
        <v>51</v>
      </c>
      <c r="AC14" s="307" t="s">
        <v>52</v>
      </c>
      <c r="AD14" s="309" t="s">
        <v>53</v>
      </c>
    </row>
    <row r="15" spans="1:33" ht="192" customHeight="1" x14ac:dyDescent="0.25">
      <c r="A15" s="291"/>
      <c r="B15" s="292"/>
      <c r="C15" s="302"/>
      <c r="D15" s="11" t="s">
        <v>54</v>
      </c>
      <c r="E15" s="293"/>
      <c r="F15" s="293"/>
      <c r="G15" s="15" t="s">
        <v>28</v>
      </c>
      <c r="H15" s="21" t="s">
        <v>29</v>
      </c>
      <c r="I15" s="15" t="s">
        <v>30</v>
      </c>
      <c r="J15" s="14" t="s">
        <v>31</v>
      </c>
      <c r="K15" s="15" t="s">
        <v>32</v>
      </c>
      <c r="L15" s="14" t="s">
        <v>46</v>
      </c>
      <c r="M15" s="15" t="s">
        <v>34</v>
      </c>
      <c r="N15" s="14" t="s">
        <v>55</v>
      </c>
      <c r="O15" s="15" t="s">
        <v>36</v>
      </c>
      <c r="P15" s="22" t="s">
        <v>37</v>
      </c>
      <c r="Q15" s="15" t="s">
        <v>38</v>
      </c>
      <c r="R15" s="14" t="s">
        <v>39</v>
      </c>
      <c r="S15" s="15" t="s">
        <v>40</v>
      </c>
      <c r="T15" s="14" t="s">
        <v>39</v>
      </c>
      <c r="U15" s="16">
        <f t="shared" si="0"/>
        <v>15</v>
      </c>
      <c r="V15" s="16">
        <f t="shared" si="1"/>
        <v>15</v>
      </c>
      <c r="W15" s="16">
        <f t="shared" si="2"/>
        <v>15</v>
      </c>
      <c r="X15" s="16">
        <f t="shared" si="3"/>
        <v>15</v>
      </c>
      <c r="Y15" s="16">
        <f t="shared" si="4"/>
        <v>15</v>
      </c>
      <c r="Z15" s="16">
        <f t="shared" si="5"/>
        <v>15</v>
      </c>
      <c r="AA15" s="16">
        <f t="shared" si="6"/>
        <v>10</v>
      </c>
      <c r="AB15" s="294"/>
      <c r="AC15" s="307"/>
      <c r="AD15" s="337"/>
    </row>
    <row r="16" spans="1:33" ht="128.25" x14ac:dyDescent="0.25">
      <c r="A16" s="291">
        <v>3</v>
      </c>
      <c r="B16" s="292" t="s">
        <v>70</v>
      </c>
      <c r="C16" s="343" t="s">
        <v>104</v>
      </c>
      <c r="D16" s="12" t="s">
        <v>56</v>
      </c>
      <c r="E16" s="293" t="s">
        <v>69</v>
      </c>
      <c r="F16" s="293" t="s">
        <v>27</v>
      </c>
      <c r="G16" s="15" t="s">
        <v>28</v>
      </c>
      <c r="H16" s="21" t="s">
        <v>29</v>
      </c>
      <c r="I16" s="15" t="s">
        <v>30</v>
      </c>
      <c r="J16" s="14" t="s">
        <v>57</v>
      </c>
      <c r="K16" s="15" t="s">
        <v>32</v>
      </c>
      <c r="L16" s="14" t="s">
        <v>46</v>
      </c>
      <c r="M16" s="15" t="s">
        <v>58</v>
      </c>
      <c r="N16" s="14" t="s">
        <v>59</v>
      </c>
      <c r="O16" s="15" t="s">
        <v>36</v>
      </c>
      <c r="P16" s="22" t="s">
        <v>37</v>
      </c>
      <c r="Q16" s="15" t="s">
        <v>38</v>
      </c>
      <c r="R16" s="14" t="s">
        <v>39</v>
      </c>
      <c r="S16" s="15" t="s">
        <v>40</v>
      </c>
      <c r="T16" s="14" t="s">
        <v>39</v>
      </c>
      <c r="U16" s="16">
        <f t="shared" si="0"/>
        <v>15</v>
      </c>
      <c r="V16" s="16">
        <f t="shared" si="1"/>
        <v>15</v>
      </c>
      <c r="W16" s="16">
        <f t="shared" si="2"/>
        <v>15</v>
      </c>
      <c r="X16" s="16">
        <f t="shared" si="3"/>
        <v>15</v>
      </c>
      <c r="Y16" s="16">
        <f t="shared" si="4"/>
        <v>15</v>
      </c>
      <c r="Z16" s="16">
        <f t="shared" si="5"/>
        <v>15</v>
      </c>
      <c r="AA16" s="16">
        <f t="shared" si="6"/>
        <v>0</v>
      </c>
      <c r="AB16" s="294" t="s">
        <v>60</v>
      </c>
      <c r="AC16" s="307" t="s">
        <v>61</v>
      </c>
      <c r="AD16" s="309" t="s">
        <v>62</v>
      </c>
    </row>
    <row r="17" spans="1:30" ht="240" customHeight="1" thickBot="1" x14ac:dyDescent="0.3">
      <c r="A17" s="338"/>
      <c r="B17" s="339"/>
      <c r="C17" s="344"/>
      <c r="D17" s="13" t="s">
        <v>63</v>
      </c>
      <c r="E17" s="345"/>
      <c r="F17" s="345"/>
      <c r="G17" s="27" t="s">
        <v>28</v>
      </c>
      <c r="H17" s="17" t="s">
        <v>29</v>
      </c>
      <c r="I17" s="27" t="s">
        <v>30</v>
      </c>
      <c r="J17" s="18" t="s">
        <v>64</v>
      </c>
      <c r="K17" s="27" t="s">
        <v>32</v>
      </c>
      <c r="L17" s="18" t="s">
        <v>46</v>
      </c>
      <c r="M17" s="27" t="s">
        <v>58</v>
      </c>
      <c r="N17" s="18" t="s">
        <v>65</v>
      </c>
      <c r="O17" s="27" t="s">
        <v>36</v>
      </c>
      <c r="P17" s="19" t="s">
        <v>37</v>
      </c>
      <c r="Q17" s="27" t="s">
        <v>38</v>
      </c>
      <c r="R17" s="18" t="s">
        <v>39</v>
      </c>
      <c r="S17" s="27" t="s">
        <v>40</v>
      </c>
      <c r="T17" s="18" t="s">
        <v>39</v>
      </c>
      <c r="U17" s="20">
        <f t="shared" si="0"/>
        <v>15</v>
      </c>
      <c r="V17" s="20">
        <f t="shared" si="1"/>
        <v>15</v>
      </c>
      <c r="W17" s="20">
        <f t="shared" si="2"/>
        <v>15</v>
      </c>
      <c r="X17" s="20">
        <f t="shared" si="3"/>
        <v>15</v>
      </c>
      <c r="Y17" s="20">
        <f t="shared" si="4"/>
        <v>15</v>
      </c>
      <c r="Z17" s="20">
        <f t="shared" si="5"/>
        <v>15</v>
      </c>
      <c r="AA17" s="20">
        <f t="shared" si="6"/>
        <v>0</v>
      </c>
      <c r="AB17" s="342"/>
      <c r="AC17" s="308"/>
      <c r="AD17" s="310"/>
    </row>
  </sheetData>
  <mergeCells count="43">
    <mergeCell ref="AB16:AB17"/>
    <mergeCell ref="A14:A15"/>
    <mergeCell ref="B14:B15"/>
    <mergeCell ref="E14:E15"/>
    <mergeCell ref="F14:F15"/>
    <mergeCell ref="C16:C17"/>
    <mergeCell ref="E16:E17"/>
    <mergeCell ref="F16:F17"/>
    <mergeCell ref="AC16:AC17"/>
    <mergeCell ref="AD16:AD17"/>
    <mergeCell ref="A1:AG1"/>
    <mergeCell ref="A2:AG2"/>
    <mergeCell ref="A3:AG4"/>
    <mergeCell ref="B5:D5"/>
    <mergeCell ref="G5:AG6"/>
    <mergeCell ref="B6:D6"/>
    <mergeCell ref="A7:B7"/>
    <mergeCell ref="D7:AG7"/>
    <mergeCell ref="AB14:AB15"/>
    <mergeCell ref="AC14:AC15"/>
    <mergeCell ref="AD14:AD15"/>
    <mergeCell ref="A16:A17"/>
    <mergeCell ref="B16:B17"/>
    <mergeCell ref="A8:B8"/>
    <mergeCell ref="D8:AG8"/>
    <mergeCell ref="C10:C11"/>
    <mergeCell ref="C12:C13"/>
    <mergeCell ref="C14:C15"/>
    <mergeCell ref="AC10:AC11"/>
    <mergeCell ref="AD10:AD11"/>
    <mergeCell ref="AD12:AD13"/>
    <mergeCell ref="D10:D11"/>
    <mergeCell ref="K10:Q10"/>
    <mergeCell ref="U10:AA11"/>
    <mergeCell ref="AB10:AB11"/>
    <mergeCell ref="A9:A11"/>
    <mergeCell ref="B9:B11"/>
    <mergeCell ref="D9:AD9"/>
    <mergeCell ref="A12:A13"/>
    <mergeCell ref="B12:B13"/>
    <mergeCell ref="E12:E13"/>
    <mergeCell ref="F12:F13"/>
    <mergeCell ref="AB12:AB13"/>
  </mergeCells>
  <dataValidations count="9">
    <dataValidation type="list" allowBlank="1" showInputMessage="1" showErrorMessage="1" sqref="K12:K17" xr:uid="{00000000-0002-0000-0000-000000000000}">
      <formula1>$Q$44:$Q$45</formula1>
    </dataValidation>
    <dataValidation type="list" allowBlank="1" showInputMessage="1" showErrorMessage="1" sqref="M12:M17" xr:uid="{00000000-0002-0000-0000-000001000000}">
      <formula1>$O$44:$O$46</formula1>
    </dataValidation>
    <dataValidation type="list" allowBlank="1" showInputMessage="1" showErrorMessage="1" sqref="I12:I17" xr:uid="{00000000-0002-0000-0000-000002000000}">
      <formula1>$M$44:$M$45</formula1>
    </dataValidation>
    <dataValidation type="list" allowBlank="1" showInputMessage="1" showErrorMessage="1" sqref="G12:G17" xr:uid="{00000000-0002-0000-0000-000003000000}">
      <formula1>$K$44:$K$46</formula1>
    </dataValidation>
    <dataValidation type="list" allowBlank="1" showInputMessage="1" showErrorMessage="1" sqref="O12:O17" xr:uid="{00000000-0002-0000-0000-000004000000}">
      <formula1>$I$44:$I$45</formula1>
    </dataValidation>
    <dataValidation type="list" allowBlank="1" showInputMessage="1" showErrorMessage="1" sqref="Q12:Q17" xr:uid="{00000000-0002-0000-0000-000005000000}">
      <formula1>$G$44:$G$45</formula1>
    </dataValidation>
    <dataValidation type="list" allowBlank="1" showInputMessage="1" showErrorMessage="1" sqref="S12:S17" xr:uid="{00000000-0002-0000-0000-000006000000}">
      <formula1>$D$44:$D$45</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E14:F14 E12:F12 E16:F16 J12 N16 N12 N14 L12 J14:J16" xr:uid="{00000000-0002-0000-0000-000007000000}"/>
    <dataValidation allowBlank="1" showInputMessage="1" showErrorMessage="1" prompt="Proceso, política, dispositivo, práctica u otra acción existente   para minimizar el riesgo negativo o potenciar oportunidades positivas." sqref="C10:F11 J10 H10 L10 N10 P10 R10 T10" xr:uid="{00000000-0002-0000-0000-000008000000}"/>
  </dataValidation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5"/>
  <sheetViews>
    <sheetView zoomScale="70" zoomScaleNormal="70" workbookViewId="0">
      <selection sqref="A1:AB1"/>
    </sheetView>
  </sheetViews>
  <sheetFormatPr baseColWidth="10" defaultRowHeight="15" x14ac:dyDescent="0.25"/>
  <cols>
    <col min="2" max="2" width="21.85546875" customWidth="1"/>
    <col min="3" max="3" width="27.28515625" customWidth="1"/>
    <col min="4" max="4" width="77.7109375" customWidth="1"/>
    <col min="5" max="5" width="53" customWidth="1"/>
    <col min="6" max="6" width="24.85546875" customWidth="1"/>
    <col min="7" max="7" width="18.7109375" customWidth="1"/>
    <col min="8" max="8" width="24.28515625" customWidth="1"/>
    <col min="9" max="9" width="18.7109375" customWidth="1"/>
    <col min="10" max="10" width="24.7109375" customWidth="1"/>
    <col min="11" max="11" width="24.28515625" customWidth="1"/>
    <col min="12" max="12" width="26.7109375" customWidth="1"/>
    <col min="13" max="13" width="18.5703125" customWidth="1"/>
    <col min="14" max="14" width="36.5703125" customWidth="1"/>
    <col min="15" max="15" width="19.5703125" customWidth="1"/>
    <col min="16" max="16" width="18" customWidth="1"/>
    <col min="17" max="17" width="16.5703125" customWidth="1"/>
    <col min="18" max="18" width="16.140625" customWidth="1"/>
    <col min="19" max="19" width="15.7109375" customWidth="1"/>
    <col min="20" max="20" width="18" customWidth="1"/>
    <col min="28" max="28" width="35" customWidth="1"/>
    <col min="29" max="29" width="55.85546875" customWidth="1"/>
    <col min="30" max="30" width="31.42578125" customWidth="1"/>
    <col min="31" max="31" width="39.85546875" customWidth="1"/>
  </cols>
  <sheetData>
    <row r="1" spans="1:31" x14ac:dyDescent="0.25">
      <c r="A1" s="311" t="str">
        <f>'[9]CONTEXTO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170"/>
      <c r="AD1" s="170"/>
      <c r="AE1" s="171"/>
    </row>
    <row r="2" spans="1:31" x14ac:dyDescent="0.25">
      <c r="A2" s="315" t="str">
        <f>'[9]CONTEXTO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61"/>
      <c r="AD2" s="61"/>
      <c r="AE2" s="62"/>
    </row>
    <row r="3" spans="1:31" x14ac:dyDescent="0.25">
      <c r="A3" s="315"/>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61"/>
      <c r="AD3" s="61"/>
      <c r="AE3" s="62"/>
    </row>
    <row r="4" spans="1:31" x14ac:dyDescent="0.25">
      <c r="A4" s="315"/>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61"/>
      <c r="AD4" s="61"/>
      <c r="AE4" s="62"/>
    </row>
    <row r="5" spans="1:31" x14ac:dyDescent="0.25">
      <c r="A5" s="28" t="s">
        <v>72</v>
      </c>
      <c r="B5" s="325" t="s">
        <v>73</v>
      </c>
      <c r="C5" s="325"/>
      <c r="D5" s="325"/>
      <c r="E5" s="74"/>
      <c r="F5" s="74"/>
      <c r="G5" s="383"/>
      <c r="H5" s="383"/>
      <c r="I5" s="383"/>
      <c r="J5" s="383"/>
      <c r="K5" s="383"/>
      <c r="L5" s="383"/>
      <c r="M5" s="383"/>
      <c r="N5" s="383"/>
      <c r="O5" s="383"/>
      <c r="P5" s="383"/>
      <c r="Q5" s="383"/>
      <c r="R5" s="383"/>
      <c r="S5" s="383"/>
      <c r="T5" s="383"/>
      <c r="U5" s="383"/>
      <c r="V5" s="383"/>
      <c r="W5" s="383"/>
      <c r="X5" s="383"/>
      <c r="Y5" s="383"/>
      <c r="Z5" s="383"/>
      <c r="AA5" s="383"/>
      <c r="AB5" s="383"/>
      <c r="AC5" s="61"/>
      <c r="AD5" s="61"/>
      <c r="AE5" s="62"/>
    </row>
    <row r="6" spans="1:31" x14ac:dyDescent="0.25">
      <c r="A6" s="29" t="s">
        <v>74</v>
      </c>
      <c r="B6" s="332">
        <f>IF([9]ANALISIS!B6:C6="","",[9]ANALISIS!B6:C6)</f>
        <v>43338</v>
      </c>
      <c r="C6" s="332"/>
      <c r="D6" s="332"/>
      <c r="E6" s="75"/>
      <c r="F6" s="75"/>
      <c r="G6" s="383"/>
      <c r="H6" s="383"/>
      <c r="I6" s="383"/>
      <c r="J6" s="383"/>
      <c r="K6" s="383"/>
      <c r="L6" s="383"/>
      <c r="M6" s="383"/>
      <c r="N6" s="383"/>
      <c r="O6" s="383"/>
      <c r="P6" s="383"/>
      <c r="Q6" s="383"/>
      <c r="R6" s="383"/>
      <c r="S6" s="383"/>
      <c r="T6" s="383"/>
      <c r="U6" s="383"/>
      <c r="V6" s="383"/>
      <c r="W6" s="383"/>
      <c r="X6" s="383"/>
      <c r="Y6" s="383"/>
      <c r="Z6" s="383"/>
      <c r="AA6" s="383"/>
      <c r="AB6" s="383"/>
      <c r="AC6" s="61"/>
      <c r="AD6" s="61"/>
      <c r="AE6" s="62"/>
    </row>
    <row r="7" spans="1:31" x14ac:dyDescent="0.25">
      <c r="A7" s="333" t="s">
        <v>75</v>
      </c>
      <c r="B7" s="334"/>
      <c r="C7" s="76"/>
      <c r="D7" s="325" t="s">
        <v>76</v>
      </c>
      <c r="E7" s="325"/>
      <c r="F7" s="325"/>
      <c r="G7" s="325"/>
      <c r="H7" s="325"/>
      <c r="I7" s="325"/>
      <c r="J7" s="325"/>
      <c r="K7" s="325"/>
      <c r="L7" s="325"/>
      <c r="M7" s="325"/>
      <c r="N7" s="325"/>
      <c r="O7" s="325"/>
      <c r="P7" s="325"/>
      <c r="Q7" s="325"/>
      <c r="R7" s="325"/>
      <c r="S7" s="325"/>
      <c r="T7" s="325"/>
      <c r="U7" s="325"/>
      <c r="V7" s="325"/>
      <c r="W7" s="325"/>
      <c r="X7" s="325"/>
      <c r="Y7" s="325"/>
      <c r="Z7" s="325"/>
      <c r="AA7" s="325"/>
      <c r="AB7" s="325"/>
      <c r="AC7" s="61"/>
      <c r="AD7" s="61"/>
      <c r="AE7" s="62"/>
    </row>
    <row r="8" spans="1:31" ht="22.5" x14ac:dyDescent="0.25">
      <c r="A8" s="340" t="str">
        <f>'[9]CONTEXTO ESTRATEGICO'!A12</f>
        <v>GESTION ADMINISTRATIVA</v>
      </c>
      <c r="B8" s="341"/>
      <c r="C8" s="72" t="s">
        <v>107</v>
      </c>
      <c r="D8" s="381" t="str">
        <f>'[9]CONTEXTO ESTRATEGICO'!B24</f>
        <v>Gestionar y asegurar la prestación de los servicios administrativos y optimizar la disponibilidad de los recursos físicos para el cumplimiento de los objetivos y el normal funcionamiento de los procesos de la Secretaría Distrital de Ambiente - SDA.</v>
      </c>
      <c r="E8" s="381"/>
      <c r="F8" s="381"/>
      <c r="G8" s="381"/>
      <c r="H8" s="381"/>
      <c r="I8" s="381"/>
      <c r="J8" s="381"/>
      <c r="K8" s="381"/>
      <c r="L8" s="381"/>
      <c r="M8" s="381"/>
      <c r="N8" s="381"/>
      <c r="O8" s="381"/>
      <c r="P8" s="381"/>
      <c r="Q8" s="381"/>
      <c r="R8" s="381"/>
      <c r="S8" s="381"/>
      <c r="T8" s="381"/>
      <c r="U8" s="381"/>
      <c r="V8" s="381"/>
      <c r="W8" s="381"/>
      <c r="X8" s="381"/>
      <c r="Y8" s="381"/>
      <c r="Z8" s="381"/>
      <c r="AA8" s="381"/>
      <c r="AB8" s="381"/>
      <c r="AC8" s="61"/>
      <c r="AD8" s="61"/>
      <c r="AE8" s="62"/>
    </row>
    <row r="9" spans="1:31" x14ac:dyDescent="0.25">
      <c r="A9" s="286" t="s">
        <v>0</v>
      </c>
      <c r="B9" s="288" t="s">
        <v>1</v>
      </c>
      <c r="C9" s="80"/>
      <c r="D9" s="380" t="s">
        <v>2</v>
      </c>
      <c r="E9" s="380"/>
      <c r="F9" s="380"/>
      <c r="G9" s="380"/>
      <c r="H9" s="380"/>
      <c r="I9" s="380"/>
      <c r="J9" s="380"/>
      <c r="K9" s="380"/>
      <c r="L9" s="380"/>
      <c r="M9" s="380"/>
      <c r="N9" s="380"/>
      <c r="O9" s="380"/>
      <c r="P9" s="380"/>
      <c r="Q9" s="380"/>
      <c r="R9" s="380"/>
      <c r="S9" s="380"/>
      <c r="T9" s="380"/>
      <c r="U9" s="380"/>
      <c r="V9" s="380"/>
      <c r="W9" s="380"/>
      <c r="X9" s="380"/>
      <c r="Y9" s="380"/>
      <c r="Z9" s="380"/>
      <c r="AA9" s="380"/>
      <c r="AB9" s="380"/>
      <c r="AC9" s="378" t="s">
        <v>108</v>
      </c>
      <c r="AD9" s="378"/>
      <c r="AE9" s="379"/>
    </row>
    <row r="10" spans="1:31" ht="42.75" x14ac:dyDescent="0.25">
      <c r="A10" s="286"/>
      <c r="B10" s="288"/>
      <c r="C10" s="298" t="s">
        <v>103</v>
      </c>
      <c r="D10" s="298" t="s">
        <v>3</v>
      </c>
      <c r="E10" s="298" t="s">
        <v>125</v>
      </c>
      <c r="F10" s="298" t="s">
        <v>11</v>
      </c>
      <c r="G10" s="73"/>
      <c r="H10" s="73"/>
      <c r="I10" s="73"/>
      <c r="J10" s="73"/>
      <c r="K10" s="298" t="s">
        <v>4</v>
      </c>
      <c r="L10" s="298"/>
      <c r="M10" s="298"/>
      <c r="N10" s="298"/>
      <c r="O10" s="298"/>
      <c r="P10" s="298"/>
      <c r="Q10" s="298"/>
      <c r="R10" s="73"/>
      <c r="S10" s="73" t="s">
        <v>5</v>
      </c>
      <c r="T10" s="73"/>
      <c r="U10" s="288" t="s">
        <v>6</v>
      </c>
      <c r="V10" s="288"/>
      <c r="W10" s="288"/>
      <c r="X10" s="288"/>
      <c r="Y10" s="288"/>
      <c r="Z10" s="288"/>
      <c r="AA10" s="288"/>
      <c r="AB10" s="303" t="s">
        <v>7</v>
      </c>
      <c r="AC10" s="378" t="s">
        <v>85</v>
      </c>
      <c r="AD10" s="378" t="s">
        <v>109</v>
      </c>
      <c r="AE10" s="379" t="s">
        <v>126</v>
      </c>
    </row>
    <row r="11" spans="1:31" ht="85.5" x14ac:dyDescent="0.25">
      <c r="A11" s="286"/>
      <c r="B11" s="288"/>
      <c r="C11" s="298"/>
      <c r="D11" s="298"/>
      <c r="E11" s="298"/>
      <c r="F11" s="298"/>
      <c r="G11" s="73" t="s">
        <v>12</v>
      </c>
      <c r="H11" s="4" t="s">
        <v>82</v>
      </c>
      <c r="I11" s="73" t="s">
        <v>14</v>
      </c>
      <c r="J11" s="4" t="s">
        <v>15</v>
      </c>
      <c r="K11" s="73" t="s">
        <v>16</v>
      </c>
      <c r="L11" s="4" t="s">
        <v>83</v>
      </c>
      <c r="M11" s="73" t="s">
        <v>18</v>
      </c>
      <c r="N11" s="4" t="s">
        <v>19</v>
      </c>
      <c r="O11" s="73" t="s">
        <v>20</v>
      </c>
      <c r="P11" s="4" t="s">
        <v>21</v>
      </c>
      <c r="Q11" s="73" t="s">
        <v>22</v>
      </c>
      <c r="R11" s="4" t="s">
        <v>23</v>
      </c>
      <c r="S11" s="73" t="s">
        <v>24</v>
      </c>
      <c r="T11" s="4" t="s">
        <v>23</v>
      </c>
      <c r="U11" s="288"/>
      <c r="V11" s="288"/>
      <c r="W11" s="288"/>
      <c r="X11" s="288"/>
      <c r="Y11" s="288"/>
      <c r="Z11" s="288"/>
      <c r="AA11" s="288"/>
      <c r="AB11" s="303"/>
      <c r="AC11" s="378"/>
      <c r="AD11" s="378"/>
      <c r="AE11" s="379"/>
    </row>
    <row r="12" spans="1:31" ht="371.25" thickBot="1" x14ac:dyDescent="0.3">
      <c r="A12" s="77" t="str">
        <f>[9]IDENTIFICACIÓN!A12</f>
        <v>R1</v>
      </c>
      <c r="B12" s="78" t="str">
        <f>[9]IDENTIFICACIÓN!B12</f>
        <v>Pérdida o daño de Bienes</v>
      </c>
      <c r="C12" s="244"/>
      <c r="D12" s="94" t="s">
        <v>454</v>
      </c>
      <c r="E12" s="94" t="s">
        <v>455</v>
      </c>
      <c r="F12" s="94" t="s">
        <v>456</v>
      </c>
      <c r="G12" s="27" t="s">
        <v>28</v>
      </c>
      <c r="H12" s="244" t="s">
        <v>424</v>
      </c>
      <c r="I12" s="27" t="s">
        <v>30</v>
      </c>
      <c r="J12" s="244" t="s">
        <v>457</v>
      </c>
      <c r="K12" s="27" t="s">
        <v>32</v>
      </c>
      <c r="L12" s="244" t="s">
        <v>458</v>
      </c>
      <c r="M12" s="27" t="s">
        <v>34</v>
      </c>
      <c r="N12" s="244" t="s">
        <v>459</v>
      </c>
      <c r="O12" s="27" t="s">
        <v>36</v>
      </c>
      <c r="P12" s="244" t="s">
        <v>415</v>
      </c>
      <c r="Q12" s="27" t="s">
        <v>38</v>
      </c>
      <c r="R12" s="245" t="s">
        <v>460</v>
      </c>
      <c r="S12" s="27" t="s">
        <v>40</v>
      </c>
      <c r="T12" s="245" t="s">
        <v>460</v>
      </c>
      <c r="U12" s="20">
        <f>IF(S12="ASIGNADO",15,0)</f>
        <v>15</v>
      </c>
      <c r="V12" s="20">
        <f>IF(Q12="ADECUADO",15,0)</f>
        <v>15</v>
      </c>
      <c r="W12" s="20">
        <f>IF(O12="OPORTUNA",15,0)</f>
        <v>15</v>
      </c>
      <c r="X12" s="20">
        <f>IF(G12="PREVENIR",15,0)</f>
        <v>15</v>
      </c>
      <c r="Y12" s="20">
        <f>IF(K12="SE INVESTIGAN Y RESUELVEN OPORTUNAMENTE",15,0)</f>
        <v>15</v>
      </c>
      <c r="Z12" s="20">
        <f>IF(I12="CONFIABLE",15,0)</f>
        <v>15</v>
      </c>
      <c r="AA12" s="20">
        <f>IF(M12="COMPLETA",10,0)</f>
        <v>10</v>
      </c>
      <c r="AB12" s="79" t="s">
        <v>461</v>
      </c>
      <c r="AC12" s="95" t="s">
        <v>462</v>
      </c>
      <c r="AD12" s="95" t="s">
        <v>463</v>
      </c>
      <c r="AE12" s="96" t="s">
        <v>464</v>
      </c>
    </row>
    <row r="13" spans="1:31" x14ac:dyDescent="0.25">
      <c r="C13" s="146"/>
    </row>
    <row r="14" spans="1:31" x14ac:dyDescent="0.25">
      <c r="C14" s="146"/>
    </row>
    <row r="15" spans="1:31" x14ac:dyDescent="0.25">
      <c r="C15" s="146"/>
    </row>
  </sheetData>
  <mergeCells count="24">
    <mergeCell ref="A1:AB1"/>
    <mergeCell ref="A2:AB2"/>
    <mergeCell ref="A3:AB4"/>
    <mergeCell ref="B5:D5"/>
    <mergeCell ref="G5:AB6"/>
    <mergeCell ref="B6:D6"/>
    <mergeCell ref="A7:B7"/>
    <mergeCell ref="D7:AB7"/>
    <mergeCell ref="A8:B8"/>
    <mergeCell ref="D8:AB8"/>
    <mergeCell ref="A9:A11"/>
    <mergeCell ref="B9:B11"/>
    <mergeCell ref="D9:AB9"/>
    <mergeCell ref="C10:C11"/>
    <mergeCell ref="AC10:AC11"/>
    <mergeCell ref="AD10:AD11"/>
    <mergeCell ref="AE10:AE11"/>
    <mergeCell ref="AC9:AE9"/>
    <mergeCell ref="D10:D11"/>
    <mergeCell ref="E10:E11"/>
    <mergeCell ref="F10:F11"/>
    <mergeCell ref="K10:Q10"/>
    <mergeCell ref="U10:AA11"/>
    <mergeCell ref="AB10:AB11"/>
  </mergeCells>
  <dataValidations count="8">
    <dataValidation type="list" allowBlank="1" showInputMessage="1" showErrorMessage="1" sqref="K12" xr:uid="{00000000-0002-0000-0900-000000000000}">
      <formula1>$Q$31:$Q$32</formula1>
    </dataValidation>
    <dataValidation type="list" allowBlank="1" showInputMessage="1" showErrorMessage="1" sqref="M12" xr:uid="{00000000-0002-0000-0900-000001000000}">
      <formula1>$O$31:$O$33</formula1>
    </dataValidation>
    <dataValidation type="list" allowBlank="1" showInputMessage="1" showErrorMessage="1" sqref="I12" xr:uid="{00000000-0002-0000-0900-000002000000}">
      <formula1>$M$31:$M$32</formula1>
    </dataValidation>
    <dataValidation type="list" allowBlank="1" showInputMessage="1" showErrorMessage="1" sqref="G12" xr:uid="{00000000-0002-0000-0900-000003000000}">
      <formula1>$K$31:$K$33</formula1>
    </dataValidation>
    <dataValidation type="list" allowBlank="1" showInputMessage="1" showErrorMessage="1" sqref="O12" xr:uid="{00000000-0002-0000-0900-000004000000}">
      <formula1>$I$31:$I$32</formula1>
    </dataValidation>
    <dataValidation type="list" allowBlank="1" showInputMessage="1" showErrorMessage="1" sqref="Q12" xr:uid="{00000000-0002-0000-0900-000005000000}">
      <formula1>$G$31:$G$32</formula1>
    </dataValidation>
    <dataValidation type="list" allowBlank="1" showInputMessage="1" showErrorMessage="1" sqref="S12" xr:uid="{00000000-0002-0000-0900-000006000000}">
      <formula1>$D$31:$D$32</formula1>
    </dataValidation>
    <dataValidation allowBlank="1" showInputMessage="1" showErrorMessage="1" prompt="Proceso, política, dispositivo, práctica u otra acción existente   para minimizar el riesgo negativo o potenciar oportunidades positivas." sqref="E10:F10 C10:D11" xr:uid="{00000000-0002-0000-0900-000007000000}"/>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9"/>
  <sheetViews>
    <sheetView zoomScale="85" zoomScaleNormal="85" workbookViewId="0">
      <selection activeCell="C7" sqref="C1:C1048576"/>
    </sheetView>
  </sheetViews>
  <sheetFormatPr baseColWidth="10" defaultRowHeight="15" x14ac:dyDescent="0.25"/>
  <cols>
    <col min="2" max="2" width="35.5703125" customWidth="1"/>
    <col min="3" max="3" width="39.140625" customWidth="1"/>
    <col min="4" max="4" width="90.5703125" customWidth="1"/>
    <col min="5" max="5" width="47.5703125" customWidth="1"/>
    <col min="6" max="6" width="21.85546875" customWidth="1"/>
    <col min="7" max="7" width="32.85546875" customWidth="1"/>
    <col min="8" max="8" width="13.85546875" customWidth="1"/>
    <col min="9" max="9" width="27.140625" customWidth="1"/>
    <col min="10" max="10" width="23.85546875" customWidth="1"/>
    <col min="11" max="11" width="29.85546875" customWidth="1"/>
    <col min="12" max="12" width="87.140625" customWidth="1"/>
    <col min="13" max="13" width="25.5703125" customWidth="1"/>
    <col min="14" max="14" width="73.42578125" customWidth="1"/>
    <col min="15" max="15" width="17.7109375" customWidth="1"/>
    <col min="16" max="16" width="21.85546875" customWidth="1"/>
    <col min="17" max="17" width="19.5703125" customWidth="1"/>
    <col min="18" max="18" width="29.140625" customWidth="1"/>
    <col min="19" max="19" width="18.7109375" customWidth="1"/>
    <col min="20" max="20" width="20.42578125" customWidth="1"/>
    <col min="28" max="28" width="22.42578125" customWidth="1"/>
    <col min="29" max="29" width="56.140625" customWidth="1"/>
    <col min="30" max="30" width="72.140625" customWidth="1"/>
    <col min="31" max="31" width="54.28515625" customWidth="1"/>
  </cols>
  <sheetData>
    <row r="1" spans="1:31" x14ac:dyDescent="0.25">
      <c r="A1" s="311" t="str">
        <f>'[10]CONTEXTO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170"/>
      <c r="AD1" s="170"/>
      <c r="AE1" s="171"/>
    </row>
    <row r="2" spans="1:31" x14ac:dyDescent="0.25">
      <c r="A2" s="315" t="str">
        <f>'[10]CONTEXTO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61"/>
      <c r="AD2" s="61"/>
      <c r="AE2" s="62"/>
    </row>
    <row r="3" spans="1:31" x14ac:dyDescent="0.25">
      <c r="A3" s="315"/>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61"/>
      <c r="AD3" s="61"/>
      <c r="AE3" s="62"/>
    </row>
    <row r="4" spans="1:31" x14ac:dyDescent="0.25">
      <c r="A4" s="315"/>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61"/>
      <c r="AD4" s="61"/>
      <c r="AE4" s="62"/>
    </row>
    <row r="5" spans="1:31" x14ac:dyDescent="0.25">
      <c r="A5" s="28" t="s">
        <v>72</v>
      </c>
      <c r="B5" s="325" t="s">
        <v>73</v>
      </c>
      <c r="C5" s="325"/>
      <c r="D5" s="325"/>
      <c r="E5" s="74"/>
      <c r="F5" s="74"/>
      <c r="G5" s="383"/>
      <c r="H5" s="383"/>
      <c r="I5" s="383"/>
      <c r="J5" s="383"/>
      <c r="K5" s="383"/>
      <c r="L5" s="383"/>
      <c r="M5" s="383"/>
      <c r="N5" s="383"/>
      <c r="O5" s="383"/>
      <c r="P5" s="383"/>
      <c r="Q5" s="383"/>
      <c r="R5" s="383"/>
      <c r="S5" s="383"/>
      <c r="T5" s="383"/>
      <c r="U5" s="383"/>
      <c r="V5" s="383"/>
      <c r="W5" s="383"/>
      <c r="X5" s="383"/>
      <c r="Y5" s="383"/>
      <c r="Z5" s="383"/>
      <c r="AA5" s="383"/>
      <c r="AB5" s="383"/>
      <c r="AC5" s="61"/>
      <c r="AD5" s="61"/>
      <c r="AE5" s="62"/>
    </row>
    <row r="6" spans="1:31" x14ac:dyDescent="0.25">
      <c r="A6" s="29" t="s">
        <v>74</v>
      </c>
      <c r="B6" s="332" t="s">
        <v>105</v>
      </c>
      <c r="C6" s="332"/>
      <c r="D6" s="332"/>
      <c r="E6" s="75"/>
      <c r="F6" s="75"/>
      <c r="G6" s="383"/>
      <c r="H6" s="383"/>
      <c r="I6" s="383"/>
      <c r="J6" s="383"/>
      <c r="K6" s="383"/>
      <c r="L6" s="383"/>
      <c r="M6" s="383"/>
      <c r="N6" s="383"/>
      <c r="O6" s="383"/>
      <c r="P6" s="383"/>
      <c r="Q6" s="383"/>
      <c r="R6" s="383"/>
      <c r="S6" s="383"/>
      <c r="T6" s="383"/>
      <c r="U6" s="383"/>
      <c r="V6" s="383"/>
      <c r="W6" s="383"/>
      <c r="X6" s="383"/>
      <c r="Y6" s="383"/>
      <c r="Z6" s="383"/>
      <c r="AA6" s="383"/>
      <c r="AB6" s="383"/>
      <c r="AC6" s="61"/>
      <c r="AD6" s="61"/>
      <c r="AE6" s="62"/>
    </row>
    <row r="7" spans="1:31" x14ac:dyDescent="0.25">
      <c r="A7" s="333" t="s">
        <v>75</v>
      </c>
      <c r="B7" s="334"/>
      <c r="C7" s="76"/>
      <c r="D7" s="325" t="s">
        <v>76</v>
      </c>
      <c r="E7" s="325"/>
      <c r="F7" s="325"/>
      <c r="G7" s="325"/>
      <c r="H7" s="325"/>
      <c r="I7" s="325"/>
      <c r="J7" s="325"/>
      <c r="K7" s="325"/>
      <c r="L7" s="325"/>
      <c r="M7" s="325"/>
      <c r="N7" s="325"/>
      <c r="O7" s="325"/>
      <c r="P7" s="325"/>
      <c r="Q7" s="325"/>
      <c r="R7" s="325"/>
      <c r="S7" s="325"/>
      <c r="T7" s="325"/>
      <c r="U7" s="325"/>
      <c r="V7" s="325"/>
      <c r="W7" s="325"/>
      <c r="X7" s="325"/>
      <c r="Y7" s="325"/>
      <c r="Z7" s="325"/>
      <c r="AA7" s="325"/>
      <c r="AB7" s="325"/>
      <c r="AC7" s="61"/>
      <c r="AD7" s="61"/>
      <c r="AE7" s="62"/>
    </row>
    <row r="8" spans="1:31" ht="22.5" x14ac:dyDescent="0.25">
      <c r="A8" s="340" t="str">
        <f>'[10]CONTEXTO ESTRATEGICO'!A12</f>
        <v>CONTROL Y MEJORA</v>
      </c>
      <c r="B8" s="341"/>
      <c r="C8" s="72" t="s">
        <v>107</v>
      </c>
      <c r="D8" s="381" t="str">
        <f>'[10]CONTEXTO ESTRATEGICO'!B16</f>
        <v xml:space="preserve"> 
Evaluar, hacer seguimiento y asesorar a la Secretaría Distrital de Ambiente a través de la aplicación de estrategias que permitan examinar de manera sistemática y objetiva los procesos, proyectos, gestión y resultados para generar recomendaciones que faciliten el cumplimiento de los objetivos institucionales, la toma de decisiones y la mejora continua.</v>
      </c>
      <c r="E8" s="381"/>
      <c r="F8" s="381"/>
      <c r="G8" s="381"/>
      <c r="H8" s="381"/>
      <c r="I8" s="381"/>
      <c r="J8" s="381"/>
      <c r="K8" s="381"/>
      <c r="L8" s="381"/>
      <c r="M8" s="381"/>
      <c r="N8" s="381"/>
      <c r="O8" s="381"/>
      <c r="P8" s="381"/>
      <c r="Q8" s="381"/>
      <c r="R8" s="381"/>
      <c r="S8" s="381"/>
      <c r="T8" s="381"/>
      <c r="U8" s="381"/>
      <c r="V8" s="381"/>
      <c r="W8" s="381"/>
      <c r="X8" s="381"/>
      <c r="Y8" s="381"/>
      <c r="Z8" s="381"/>
      <c r="AA8" s="381"/>
      <c r="AB8" s="381"/>
      <c r="AC8" s="61"/>
      <c r="AD8" s="61"/>
      <c r="AE8" s="62"/>
    </row>
    <row r="9" spans="1:31" x14ac:dyDescent="0.25">
      <c r="A9" s="286" t="s">
        <v>0</v>
      </c>
      <c r="B9" s="288" t="s">
        <v>1</v>
      </c>
      <c r="C9" s="80"/>
      <c r="D9" s="380" t="s">
        <v>2</v>
      </c>
      <c r="E9" s="380"/>
      <c r="F9" s="380"/>
      <c r="G9" s="380"/>
      <c r="H9" s="380"/>
      <c r="I9" s="380"/>
      <c r="J9" s="380"/>
      <c r="K9" s="380"/>
      <c r="L9" s="380"/>
      <c r="M9" s="380"/>
      <c r="N9" s="380"/>
      <c r="O9" s="380"/>
      <c r="P9" s="380"/>
      <c r="Q9" s="380"/>
      <c r="R9" s="380"/>
      <c r="S9" s="380"/>
      <c r="T9" s="380"/>
      <c r="U9" s="380"/>
      <c r="V9" s="380"/>
      <c r="W9" s="380"/>
      <c r="X9" s="380"/>
      <c r="Y9" s="380"/>
      <c r="Z9" s="380"/>
      <c r="AA9" s="380"/>
      <c r="AB9" s="380"/>
      <c r="AC9" s="378" t="s">
        <v>108</v>
      </c>
      <c r="AD9" s="378"/>
      <c r="AE9" s="379"/>
    </row>
    <row r="10" spans="1:31" ht="28.5" x14ac:dyDescent="0.25">
      <c r="A10" s="286"/>
      <c r="B10" s="288"/>
      <c r="C10" s="298" t="s">
        <v>103</v>
      </c>
      <c r="D10" s="298" t="s">
        <v>3</v>
      </c>
      <c r="E10" s="298" t="s">
        <v>125</v>
      </c>
      <c r="F10" s="298" t="s">
        <v>11</v>
      </c>
      <c r="G10" s="73"/>
      <c r="H10" s="73"/>
      <c r="I10" s="73"/>
      <c r="J10" s="73"/>
      <c r="K10" s="298" t="s">
        <v>4</v>
      </c>
      <c r="L10" s="298"/>
      <c r="M10" s="298"/>
      <c r="N10" s="298"/>
      <c r="O10" s="298"/>
      <c r="P10" s="298"/>
      <c r="Q10" s="298"/>
      <c r="R10" s="73"/>
      <c r="S10" s="73" t="s">
        <v>5</v>
      </c>
      <c r="T10" s="73"/>
      <c r="U10" s="288" t="s">
        <v>6</v>
      </c>
      <c r="V10" s="288"/>
      <c r="W10" s="288"/>
      <c r="X10" s="288"/>
      <c r="Y10" s="288"/>
      <c r="Z10" s="288"/>
      <c r="AA10" s="288"/>
      <c r="AB10" s="303" t="s">
        <v>7</v>
      </c>
      <c r="AC10" s="378" t="s">
        <v>85</v>
      </c>
      <c r="AD10" s="378" t="s">
        <v>109</v>
      </c>
      <c r="AE10" s="379" t="s">
        <v>126</v>
      </c>
    </row>
    <row r="11" spans="1:31" ht="114" x14ac:dyDescent="0.25">
      <c r="A11" s="286"/>
      <c r="B11" s="288"/>
      <c r="C11" s="298"/>
      <c r="D11" s="298"/>
      <c r="E11" s="298"/>
      <c r="F11" s="298"/>
      <c r="G11" s="73" t="s">
        <v>12</v>
      </c>
      <c r="H11" s="4" t="s">
        <v>82</v>
      </c>
      <c r="I11" s="73" t="s">
        <v>14</v>
      </c>
      <c r="J11" s="4" t="s">
        <v>15</v>
      </c>
      <c r="K11" s="73" t="s">
        <v>16</v>
      </c>
      <c r="L11" s="4" t="s">
        <v>83</v>
      </c>
      <c r="M11" s="73" t="s">
        <v>18</v>
      </c>
      <c r="N11" s="4" t="s">
        <v>19</v>
      </c>
      <c r="O11" s="73" t="s">
        <v>20</v>
      </c>
      <c r="P11" s="4" t="s">
        <v>21</v>
      </c>
      <c r="Q11" s="73" t="s">
        <v>22</v>
      </c>
      <c r="R11" s="4" t="s">
        <v>23</v>
      </c>
      <c r="S11" s="73" t="s">
        <v>24</v>
      </c>
      <c r="T11" s="4" t="s">
        <v>444</v>
      </c>
      <c r="U11" s="288"/>
      <c r="V11" s="288"/>
      <c r="W11" s="288"/>
      <c r="X11" s="288"/>
      <c r="Y11" s="288"/>
      <c r="Z11" s="288"/>
      <c r="AA11" s="288"/>
      <c r="AB11" s="303"/>
      <c r="AC11" s="378"/>
      <c r="AD11" s="378"/>
      <c r="AE11" s="379"/>
    </row>
    <row r="12" spans="1:31" ht="142.5" x14ac:dyDescent="0.25">
      <c r="A12" s="291" t="str">
        <f>[10]IDENTIFICACIÓN!A12</f>
        <v>R1</v>
      </c>
      <c r="B12" s="292" t="str">
        <f>[10]IDENTIFICACIÓN!B12</f>
        <v>Inoportunidad en la entrega de informes, alertas y recomendaciones para el mejoramiento de la gestión institucional</v>
      </c>
      <c r="C12" s="591" t="s">
        <v>279</v>
      </c>
      <c r="D12" s="6" t="s">
        <v>431</v>
      </c>
      <c r="E12" s="408" t="s">
        <v>438</v>
      </c>
      <c r="F12" s="594" t="s">
        <v>410</v>
      </c>
      <c r="G12" s="588" t="s">
        <v>28</v>
      </c>
      <c r="H12" s="408" t="s">
        <v>411</v>
      </c>
      <c r="I12" s="588" t="s">
        <v>30</v>
      </c>
      <c r="J12" s="93" t="s">
        <v>440</v>
      </c>
      <c r="K12" s="588" t="s">
        <v>32</v>
      </c>
      <c r="L12" s="408" t="s">
        <v>443</v>
      </c>
      <c r="M12" s="588" t="s">
        <v>34</v>
      </c>
      <c r="N12" s="408" t="s">
        <v>441</v>
      </c>
      <c r="O12" s="588" t="s">
        <v>36</v>
      </c>
      <c r="P12" s="408" t="s">
        <v>447</v>
      </c>
      <c r="Q12" s="588" t="s">
        <v>38</v>
      </c>
      <c r="R12" s="408" t="s">
        <v>445</v>
      </c>
      <c r="S12" s="588" t="s">
        <v>40</v>
      </c>
      <c r="T12" s="408" t="s">
        <v>446</v>
      </c>
      <c r="U12" s="584">
        <f>IF(S12="ASIGNADO",15,0)</f>
        <v>15</v>
      </c>
      <c r="V12" s="584">
        <f>IF(Q12="ADECUADO",15,0)</f>
        <v>15</v>
      </c>
      <c r="W12" s="584">
        <f t="shared" ref="W12:W15" si="0">IF(O12="OPORTUNA",15,0)</f>
        <v>15</v>
      </c>
      <c r="X12" s="584">
        <f>IF(G12="PREVENIR",15,0)</f>
        <v>15</v>
      </c>
      <c r="Y12" s="584">
        <f>IF(K12="SE INVESTIGAN Y RESUELVEN OPORTUNAMENTE",15,0)</f>
        <v>15</v>
      </c>
      <c r="Z12" s="584">
        <f>IF(I12="CONFIABLE",15,0)</f>
        <v>15</v>
      </c>
      <c r="AA12" s="584">
        <f t="shared" ref="AA12:AA15" si="1">IF(M12="COMPLETA",10,0)</f>
        <v>10</v>
      </c>
      <c r="AB12" s="294" t="str">
        <f>CONCATENATE([10]ANALISIS!J11)</f>
        <v>Realizar capacitaciones en la aplicación de los procedimientos de auditoria</v>
      </c>
      <c r="AC12" s="414" t="s">
        <v>448</v>
      </c>
      <c r="AD12" s="414" t="s">
        <v>450</v>
      </c>
      <c r="AE12" s="585" t="s">
        <v>453</v>
      </c>
    </row>
    <row r="13" spans="1:31" ht="99.75" x14ac:dyDescent="0.25">
      <c r="A13" s="291"/>
      <c r="B13" s="292"/>
      <c r="C13" s="591"/>
      <c r="D13" s="6" t="s">
        <v>432</v>
      </c>
      <c r="E13" s="408"/>
      <c r="F13" s="594"/>
      <c r="G13" s="588"/>
      <c r="H13" s="408"/>
      <c r="I13" s="588"/>
      <c r="J13" s="93" t="s">
        <v>440</v>
      </c>
      <c r="K13" s="588"/>
      <c r="L13" s="408"/>
      <c r="M13" s="588"/>
      <c r="N13" s="408"/>
      <c r="O13" s="588"/>
      <c r="P13" s="408"/>
      <c r="Q13" s="588"/>
      <c r="R13" s="408"/>
      <c r="S13" s="588"/>
      <c r="T13" s="408"/>
      <c r="U13" s="584"/>
      <c r="V13" s="584"/>
      <c r="W13" s="584"/>
      <c r="X13" s="584"/>
      <c r="Y13" s="584"/>
      <c r="Z13" s="584"/>
      <c r="AA13" s="584"/>
      <c r="AB13" s="294"/>
      <c r="AC13" s="414"/>
      <c r="AD13" s="414"/>
      <c r="AE13" s="585"/>
    </row>
    <row r="14" spans="1:31" ht="157.5" customHeight="1" x14ac:dyDescent="0.25">
      <c r="A14" s="291"/>
      <c r="B14" s="292"/>
      <c r="C14" s="591"/>
      <c r="D14" s="24" t="s">
        <v>433</v>
      </c>
      <c r="E14" s="408"/>
      <c r="F14" s="594"/>
      <c r="G14" s="588"/>
      <c r="H14" s="408"/>
      <c r="I14" s="588"/>
      <c r="J14" s="242" t="s">
        <v>437</v>
      </c>
      <c r="K14" s="588"/>
      <c r="L14" s="408"/>
      <c r="M14" s="588"/>
      <c r="N14" s="408"/>
      <c r="O14" s="588"/>
      <c r="P14" s="408"/>
      <c r="Q14" s="588"/>
      <c r="R14" s="408"/>
      <c r="S14" s="588"/>
      <c r="T14" s="408"/>
      <c r="U14" s="584"/>
      <c r="V14" s="584"/>
      <c r="W14" s="584"/>
      <c r="X14" s="584"/>
      <c r="Y14" s="584"/>
      <c r="Z14" s="584"/>
      <c r="AA14" s="584"/>
      <c r="AB14" s="294"/>
      <c r="AC14" s="414"/>
      <c r="AD14" s="414"/>
      <c r="AE14" s="585"/>
    </row>
    <row r="15" spans="1:31" ht="156.75" x14ac:dyDescent="0.25">
      <c r="A15" s="291" t="str">
        <f>[10]IDENTIFICACIÓN!A13</f>
        <v>R2</v>
      </c>
      <c r="B15" s="292" t="str">
        <f>[10]IDENTIFICACIÓN!B13</f>
        <v xml:space="preserve">Manipulación indebida de los informes de auditoria
</v>
      </c>
      <c r="C15" s="592" t="s">
        <v>104</v>
      </c>
      <c r="D15" s="11" t="s">
        <v>434</v>
      </c>
      <c r="E15" s="408" t="s">
        <v>439</v>
      </c>
      <c r="F15" s="595" t="s">
        <v>410</v>
      </c>
      <c r="G15" s="406" t="s">
        <v>28</v>
      </c>
      <c r="H15" s="589" t="s">
        <v>411</v>
      </c>
      <c r="I15" s="406" t="s">
        <v>30</v>
      </c>
      <c r="J15" s="242" t="s">
        <v>437</v>
      </c>
      <c r="K15" s="406" t="s">
        <v>32</v>
      </c>
      <c r="L15" s="589" t="s">
        <v>443</v>
      </c>
      <c r="M15" s="406" t="s">
        <v>34</v>
      </c>
      <c r="N15" s="589" t="s">
        <v>442</v>
      </c>
      <c r="O15" s="406" t="s">
        <v>36</v>
      </c>
      <c r="P15" s="408" t="s">
        <v>447</v>
      </c>
      <c r="Q15" s="406" t="s">
        <v>38</v>
      </c>
      <c r="R15" s="589" t="s">
        <v>445</v>
      </c>
      <c r="S15" s="406" t="s">
        <v>40</v>
      </c>
      <c r="T15" s="589" t="s">
        <v>446</v>
      </c>
      <c r="U15" s="584">
        <f t="shared" ref="U15" si="2">IF(S15="ASIGNADO",15,0)</f>
        <v>15</v>
      </c>
      <c r="V15" s="584">
        <f t="shared" ref="V15" si="3">IF(Q15="ADECUADO",15,0)</f>
        <v>15</v>
      </c>
      <c r="W15" s="584">
        <f t="shared" si="0"/>
        <v>15</v>
      </c>
      <c r="X15" s="584">
        <f t="shared" ref="X15" si="4">IF(G15="PREVENIR",15,0)</f>
        <v>15</v>
      </c>
      <c r="Y15" s="584">
        <f t="shared" ref="Y15" si="5">IF(K15="SE INVESTIGAN Y RESUELVEN OPORTUNAMENTE",15,0)</f>
        <v>15</v>
      </c>
      <c r="Z15" s="584">
        <f t="shared" ref="Z15" si="6">IF(I15="CONFIABLE",15,0)</f>
        <v>15</v>
      </c>
      <c r="AA15" s="584">
        <f t="shared" si="1"/>
        <v>10</v>
      </c>
      <c r="AB15" s="294" t="str">
        <f>CONCATENATE([10]ANALISIS!J12)</f>
        <v>Realizar revisiones de informes preliminares por otro auditor</v>
      </c>
      <c r="AC15" s="414" t="s">
        <v>449</v>
      </c>
      <c r="AD15" s="414" t="s">
        <v>451</v>
      </c>
      <c r="AE15" s="423" t="s">
        <v>452</v>
      </c>
    </row>
    <row r="16" spans="1:31" ht="99.75" x14ac:dyDescent="0.25">
      <c r="A16" s="291"/>
      <c r="B16" s="292"/>
      <c r="C16" s="592"/>
      <c r="D16" s="11" t="s">
        <v>435</v>
      </c>
      <c r="E16" s="408"/>
      <c r="F16" s="595"/>
      <c r="G16" s="406"/>
      <c r="H16" s="589"/>
      <c r="I16" s="406"/>
      <c r="J16" s="87" t="s">
        <v>437</v>
      </c>
      <c r="K16" s="406"/>
      <c r="L16" s="589"/>
      <c r="M16" s="406"/>
      <c r="N16" s="589"/>
      <c r="O16" s="406"/>
      <c r="P16" s="408"/>
      <c r="Q16" s="406"/>
      <c r="R16" s="589"/>
      <c r="S16" s="406"/>
      <c r="T16" s="589"/>
      <c r="U16" s="584"/>
      <c r="V16" s="584"/>
      <c r="W16" s="584"/>
      <c r="X16" s="584"/>
      <c r="Y16" s="584"/>
      <c r="Z16" s="584"/>
      <c r="AA16" s="584"/>
      <c r="AB16" s="294"/>
      <c r="AC16" s="414"/>
      <c r="AD16" s="414"/>
      <c r="AE16" s="423"/>
    </row>
    <row r="17" spans="1:31" ht="129" thickBot="1" x14ac:dyDescent="0.3">
      <c r="A17" s="338"/>
      <c r="B17" s="339"/>
      <c r="C17" s="593"/>
      <c r="D17" s="13" t="s">
        <v>436</v>
      </c>
      <c r="E17" s="587"/>
      <c r="F17" s="596"/>
      <c r="G17" s="418"/>
      <c r="H17" s="590"/>
      <c r="I17" s="418"/>
      <c r="J17" s="243" t="s">
        <v>437</v>
      </c>
      <c r="K17" s="418"/>
      <c r="L17" s="590"/>
      <c r="M17" s="418"/>
      <c r="N17" s="590"/>
      <c r="O17" s="418"/>
      <c r="P17" s="587"/>
      <c r="Q17" s="418"/>
      <c r="R17" s="590"/>
      <c r="S17" s="418"/>
      <c r="T17" s="590"/>
      <c r="U17" s="586"/>
      <c r="V17" s="586"/>
      <c r="W17" s="586"/>
      <c r="X17" s="586"/>
      <c r="Y17" s="586"/>
      <c r="Z17" s="586"/>
      <c r="AA17" s="586"/>
      <c r="AB17" s="342"/>
      <c r="AC17" s="425"/>
      <c r="AD17" s="425"/>
      <c r="AE17" s="424"/>
    </row>
    <row r="18" spans="1:31" x14ac:dyDescent="0.25">
      <c r="C18" s="146"/>
    </row>
    <row r="19" spans="1:31" x14ac:dyDescent="0.25">
      <c r="C19" s="146"/>
    </row>
  </sheetData>
  <mergeCells count="82">
    <mergeCell ref="A1:AB1"/>
    <mergeCell ref="A2:AB2"/>
    <mergeCell ref="A3:AB4"/>
    <mergeCell ref="B5:D5"/>
    <mergeCell ref="G5:AB6"/>
    <mergeCell ref="B6:D6"/>
    <mergeCell ref="A12:A14"/>
    <mergeCell ref="B12:B14"/>
    <mergeCell ref="AB12:AB14"/>
    <mergeCell ref="A15:A17"/>
    <mergeCell ref="A7:B7"/>
    <mergeCell ref="D7:AB7"/>
    <mergeCell ref="A8:B8"/>
    <mergeCell ref="D8:AB8"/>
    <mergeCell ref="A9:A11"/>
    <mergeCell ref="B9:B11"/>
    <mergeCell ref="D9:AB9"/>
    <mergeCell ref="D10:D11"/>
    <mergeCell ref="K10:Q10"/>
    <mergeCell ref="U10:AA11"/>
    <mergeCell ref="B15:B17"/>
    <mergeCell ref="AB15:AB17"/>
    <mergeCell ref="C10:C11"/>
    <mergeCell ref="E10:E11"/>
    <mergeCell ref="F10:F11"/>
    <mergeCell ref="AB10:AB11"/>
    <mergeCell ref="AC9:AE9"/>
    <mergeCell ref="AC10:AC11"/>
    <mergeCell ref="AD10:AD11"/>
    <mergeCell ref="AE10:AE11"/>
    <mergeCell ref="G12:G14"/>
    <mergeCell ref="H12:H14"/>
    <mergeCell ref="L12:L14"/>
    <mergeCell ref="L15:L17"/>
    <mergeCell ref="C12:C14"/>
    <mergeCell ref="C15:C17"/>
    <mergeCell ref="E12:E14"/>
    <mergeCell ref="E15:E17"/>
    <mergeCell ref="F12:F14"/>
    <mergeCell ref="F15:F17"/>
    <mergeCell ref="G15:G17"/>
    <mergeCell ref="H15:H17"/>
    <mergeCell ref="I12:I14"/>
    <mergeCell ref="I15:I17"/>
    <mergeCell ref="K12:K14"/>
    <mergeCell ref="K15:K17"/>
    <mergeCell ref="M12:M14"/>
    <mergeCell ref="M15:M17"/>
    <mergeCell ref="N12:N14"/>
    <mergeCell ref="N15:N17"/>
    <mergeCell ref="O12:O14"/>
    <mergeCell ref="O15:O17"/>
    <mergeCell ref="V12:V14"/>
    <mergeCell ref="P12:P14"/>
    <mergeCell ref="P15:P17"/>
    <mergeCell ref="Q12:Q14"/>
    <mergeCell ref="Q15:Q17"/>
    <mergeCell ref="R12:R14"/>
    <mergeCell ref="R15:R17"/>
    <mergeCell ref="S12:S14"/>
    <mergeCell ref="S15:S17"/>
    <mergeCell ref="T12:T14"/>
    <mergeCell ref="T15:T17"/>
    <mergeCell ref="U12:U14"/>
    <mergeCell ref="U15:U17"/>
    <mergeCell ref="V15:V17"/>
    <mergeCell ref="W15:W17"/>
    <mergeCell ref="X15:X17"/>
    <mergeCell ref="Y15:Y17"/>
    <mergeCell ref="W12:W14"/>
    <mergeCell ref="X12:X14"/>
    <mergeCell ref="Y12:Y14"/>
    <mergeCell ref="Z12:Z14"/>
    <mergeCell ref="AA12:AA14"/>
    <mergeCell ref="AE12:AE14"/>
    <mergeCell ref="AE15:AE17"/>
    <mergeCell ref="Z15:Z17"/>
    <mergeCell ref="AA15:AA17"/>
    <mergeCell ref="AC12:AC14"/>
    <mergeCell ref="AC15:AC17"/>
    <mergeCell ref="AD12:AD14"/>
    <mergeCell ref="AD15:AD17"/>
  </mergeCells>
  <dataValidations count="8">
    <dataValidation type="list" allowBlank="1" showInputMessage="1" showErrorMessage="1" sqref="K12 K15" xr:uid="{00000000-0002-0000-0A00-000000000000}">
      <formula1>$Q$54:$Q$55</formula1>
    </dataValidation>
    <dataValidation type="list" allowBlank="1" showInputMessage="1" showErrorMessage="1" sqref="M12 M15" xr:uid="{00000000-0002-0000-0A00-000001000000}">
      <formula1>$O$54:$O$56</formula1>
    </dataValidation>
    <dataValidation type="list" allowBlank="1" showInputMessage="1" showErrorMessage="1" sqref="I12 I15" xr:uid="{00000000-0002-0000-0A00-000002000000}">
      <formula1>$M$54:$M$55</formula1>
    </dataValidation>
    <dataValidation type="list" allowBlank="1" showInputMessage="1" showErrorMessage="1" sqref="G12 G15" xr:uid="{00000000-0002-0000-0A00-000003000000}">
      <formula1>$K$54:$K$56</formula1>
    </dataValidation>
    <dataValidation type="list" allowBlank="1" showInputMessage="1" showErrorMessage="1" sqref="O12 O15" xr:uid="{00000000-0002-0000-0A00-000004000000}">
      <formula1>$I$54:$I$55</formula1>
    </dataValidation>
    <dataValidation type="list" allowBlank="1" showInputMessage="1" showErrorMessage="1" sqref="Q12 Q15" xr:uid="{00000000-0002-0000-0A00-000005000000}">
      <formula1>$G$54:$G$55</formula1>
    </dataValidation>
    <dataValidation type="list" allowBlank="1" showInputMessage="1" showErrorMessage="1" sqref="S12 S15" xr:uid="{00000000-0002-0000-0A00-000006000000}">
      <formula1>$D$54:$D$55</formula1>
    </dataValidation>
    <dataValidation allowBlank="1" showInputMessage="1" showErrorMessage="1" prompt="Proceso, política, dispositivo, práctica u otra acción existente   para minimizar el riesgo negativo o potenciar oportunidades positivas." sqref="C10:D11 E10:F10" xr:uid="{00000000-0002-0000-0A00-000007000000}"/>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20"/>
  <sheetViews>
    <sheetView zoomScale="70" zoomScaleNormal="70" workbookViewId="0">
      <selection activeCell="D21" sqref="D21"/>
    </sheetView>
  </sheetViews>
  <sheetFormatPr baseColWidth="10" defaultRowHeight="15" x14ac:dyDescent="0.25"/>
  <cols>
    <col min="1" max="1" width="16.85546875" style="256" customWidth="1"/>
    <col min="2" max="2" width="29.42578125" style="256" customWidth="1"/>
    <col min="3" max="3" width="39.140625" customWidth="1"/>
    <col min="4" max="4" width="90" style="256" bestFit="1" customWidth="1"/>
    <col min="5" max="5" width="42.85546875" style="256" customWidth="1"/>
    <col min="6" max="6" width="101.7109375" style="256" customWidth="1"/>
    <col min="7" max="7" width="15.7109375" style="256" customWidth="1"/>
    <col min="8" max="8" width="25.28515625" style="256" bestFit="1" customWidth="1"/>
    <col min="9" max="9" width="16.7109375" style="256" bestFit="1" customWidth="1"/>
    <col min="10" max="10" width="33.7109375" style="256" bestFit="1" customWidth="1"/>
    <col min="11" max="11" width="20.85546875" style="256" bestFit="1" customWidth="1"/>
    <col min="12" max="12" width="37.28515625" style="256" bestFit="1" customWidth="1"/>
    <col min="13" max="13" width="19.5703125" style="256" customWidth="1"/>
    <col min="14" max="14" width="62.5703125" style="256" bestFit="1" customWidth="1"/>
    <col min="15" max="15" width="18" style="256" customWidth="1"/>
    <col min="16" max="16" width="19.85546875" style="256" customWidth="1"/>
    <col min="17" max="17" width="18.42578125" style="256" customWidth="1"/>
    <col min="18" max="18" width="16.42578125" style="256" customWidth="1"/>
    <col min="19" max="19" width="20.28515625" style="256" customWidth="1"/>
    <col min="20" max="26" width="11.42578125" style="256"/>
    <col min="27" max="27" width="31.85546875" style="256" customWidth="1"/>
    <col min="28" max="28" width="31.42578125" style="256" customWidth="1"/>
    <col min="29" max="29" width="35.85546875" style="256" customWidth="1"/>
    <col min="30" max="30" width="57.42578125" style="256" customWidth="1"/>
    <col min="31" max="16384" width="11.42578125" style="256"/>
  </cols>
  <sheetData>
    <row r="1" spans="1:30" s="246" customFormat="1" ht="39.75" customHeight="1" x14ac:dyDescent="0.25">
      <c r="A1" s="638" t="str">
        <f>'[11]CONTEXTO ESTRATEGICO'!A1</f>
        <v>SECRETARIA DISTRITAL DE AMBIENTE</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40"/>
    </row>
    <row r="2" spans="1:30" s="246" customFormat="1" ht="20.25" customHeight="1" x14ac:dyDescent="0.25">
      <c r="A2" s="641" t="str">
        <f>'[11]CONTEXTO ESTRATEGICO'!A2</f>
        <v>APLICATIVO PARA EL LEVANTAMIENTO Y SEGUIMIENTO DEL  MAPA DE RIESGOS  POR PROCESO</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3"/>
    </row>
    <row r="3" spans="1:30" s="246" customFormat="1" ht="27" customHeight="1" x14ac:dyDescent="0.25">
      <c r="A3" s="644"/>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6"/>
    </row>
    <row r="4" spans="1:30" s="246" customFormat="1" ht="27" customHeight="1" x14ac:dyDescent="0.25">
      <c r="A4" s="647"/>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9"/>
    </row>
    <row r="5" spans="1:30" s="246" customFormat="1" ht="30.75" customHeight="1" x14ac:dyDescent="0.25">
      <c r="A5" s="247" t="s">
        <v>72</v>
      </c>
      <c r="B5" s="650" t="s">
        <v>73</v>
      </c>
      <c r="C5" s="650"/>
      <c r="D5" s="650"/>
      <c r="E5" s="650"/>
      <c r="F5" s="650"/>
      <c r="G5" s="651"/>
      <c r="H5" s="652"/>
      <c r="I5" s="652"/>
      <c r="J5" s="652"/>
      <c r="K5" s="652"/>
      <c r="L5" s="652"/>
      <c r="M5" s="652"/>
      <c r="N5" s="652"/>
      <c r="O5" s="652"/>
      <c r="P5" s="652"/>
      <c r="Q5" s="652"/>
      <c r="R5" s="652"/>
      <c r="S5" s="652"/>
      <c r="T5" s="652"/>
      <c r="U5" s="652"/>
      <c r="V5" s="652"/>
      <c r="W5" s="652"/>
      <c r="X5" s="652"/>
      <c r="Y5" s="652"/>
      <c r="Z5" s="652"/>
      <c r="AA5" s="653"/>
    </row>
    <row r="6" spans="1:30" s="246" customFormat="1" ht="42" customHeight="1" x14ac:dyDescent="0.25">
      <c r="A6" s="248" t="s">
        <v>74</v>
      </c>
      <c r="B6" s="657" t="s">
        <v>105</v>
      </c>
      <c r="C6" s="657"/>
      <c r="D6" s="657"/>
      <c r="E6" s="657"/>
      <c r="F6" s="657"/>
      <c r="G6" s="654"/>
      <c r="H6" s="655"/>
      <c r="I6" s="655"/>
      <c r="J6" s="655"/>
      <c r="K6" s="655"/>
      <c r="L6" s="655"/>
      <c r="M6" s="655"/>
      <c r="N6" s="655"/>
      <c r="O6" s="655"/>
      <c r="P6" s="655"/>
      <c r="Q6" s="655"/>
      <c r="R6" s="655"/>
      <c r="S6" s="655"/>
      <c r="T6" s="655"/>
      <c r="U6" s="655"/>
      <c r="V6" s="655"/>
      <c r="W6" s="655"/>
      <c r="X6" s="655"/>
      <c r="Y6" s="655"/>
      <c r="Z6" s="655"/>
      <c r="AA6" s="656"/>
    </row>
    <row r="7" spans="1:30" s="246" customFormat="1" ht="42" customHeight="1" x14ac:dyDescent="0.25">
      <c r="A7" s="667" t="s">
        <v>75</v>
      </c>
      <c r="B7" s="668"/>
      <c r="C7" s="76"/>
      <c r="D7" s="249"/>
      <c r="E7" s="249"/>
      <c r="F7" s="650" t="s">
        <v>76</v>
      </c>
      <c r="G7" s="650"/>
      <c r="H7" s="650"/>
      <c r="I7" s="650"/>
      <c r="J7" s="650"/>
      <c r="K7" s="650"/>
      <c r="L7" s="650"/>
      <c r="M7" s="650"/>
      <c r="N7" s="650"/>
      <c r="O7" s="650"/>
      <c r="P7" s="650"/>
      <c r="Q7" s="650"/>
      <c r="R7" s="650"/>
      <c r="S7" s="650"/>
      <c r="T7" s="650"/>
      <c r="U7" s="650"/>
      <c r="V7" s="650"/>
      <c r="W7" s="650"/>
      <c r="X7" s="650"/>
      <c r="Y7" s="650"/>
      <c r="Z7" s="650"/>
      <c r="AA7" s="669"/>
    </row>
    <row r="8" spans="1:30" s="246" customFormat="1" ht="63" customHeight="1" x14ac:dyDescent="0.25">
      <c r="A8" s="670" t="str">
        <f>'[11]CONTEXTO ESTRATEGICO'!A12</f>
        <v>GESTIÓN DEL TALENTO HUMANO</v>
      </c>
      <c r="B8" s="671"/>
      <c r="C8" s="72" t="s">
        <v>107</v>
      </c>
      <c r="D8" s="250"/>
      <c r="E8" s="250"/>
      <c r="F8" s="672" t="str">
        <f>'[11]CONTEXTO ESTRATEGICO'!B24</f>
        <v>Gestionar la vinculación y administración del personal de la entidad, encaminadas al cumplimiento de normas legales y el fortalecimiento de las competencias, mejoramiento del clima organizacional, bienestar y la seguridad y salud en el trabajo, promoviendo los valores y principios éticos; requeridos para el desempeño del direccionamiento estratégico de la Secretaría Distrital de Ambiente.</v>
      </c>
      <c r="G8" s="672"/>
      <c r="H8" s="672"/>
      <c r="I8" s="672"/>
      <c r="J8" s="672"/>
      <c r="K8" s="672"/>
      <c r="L8" s="672"/>
      <c r="M8" s="672"/>
      <c r="N8" s="672"/>
      <c r="O8" s="672"/>
      <c r="P8" s="672"/>
      <c r="Q8" s="672"/>
      <c r="R8" s="672"/>
      <c r="S8" s="672"/>
      <c r="T8" s="672"/>
      <c r="U8" s="672"/>
      <c r="V8" s="672"/>
      <c r="W8" s="672"/>
      <c r="X8" s="672"/>
      <c r="Y8" s="672"/>
      <c r="Z8" s="672"/>
      <c r="AA8" s="673"/>
    </row>
    <row r="9" spans="1:30" s="246" customFormat="1" ht="15" customHeight="1" x14ac:dyDescent="0.25">
      <c r="A9" s="674" t="s">
        <v>0</v>
      </c>
      <c r="B9" s="663" t="s">
        <v>1</v>
      </c>
      <c r="C9" s="80"/>
      <c r="D9" s="251"/>
      <c r="E9" s="251"/>
      <c r="F9" s="676" t="s">
        <v>2</v>
      </c>
      <c r="G9" s="676"/>
      <c r="H9" s="676"/>
      <c r="I9" s="676"/>
      <c r="J9" s="676"/>
      <c r="K9" s="676"/>
      <c r="L9" s="676"/>
      <c r="M9" s="676"/>
      <c r="N9" s="676"/>
      <c r="O9" s="676"/>
      <c r="P9" s="676"/>
      <c r="Q9" s="676"/>
      <c r="R9" s="676"/>
      <c r="S9" s="676"/>
      <c r="T9" s="676"/>
      <c r="U9" s="676"/>
      <c r="V9" s="676"/>
      <c r="W9" s="676"/>
      <c r="X9" s="676"/>
      <c r="Y9" s="676"/>
      <c r="Z9" s="676"/>
      <c r="AA9" s="677"/>
      <c r="AB9" s="658" t="s">
        <v>280</v>
      </c>
      <c r="AC9" s="658"/>
      <c r="AD9" s="658"/>
    </row>
    <row r="10" spans="1:30" s="246" customFormat="1" ht="27" customHeight="1" x14ac:dyDescent="0.25">
      <c r="A10" s="674"/>
      <c r="B10" s="663"/>
      <c r="C10" s="298" t="s">
        <v>103</v>
      </c>
      <c r="D10" s="659" t="s">
        <v>125</v>
      </c>
      <c r="E10" s="659" t="s">
        <v>465</v>
      </c>
      <c r="F10" s="661" t="s">
        <v>3</v>
      </c>
      <c r="G10" s="252"/>
      <c r="H10" s="252"/>
      <c r="I10" s="252"/>
      <c r="J10" s="252"/>
      <c r="K10" s="661" t="s">
        <v>4</v>
      </c>
      <c r="L10" s="661"/>
      <c r="M10" s="661"/>
      <c r="N10" s="661"/>
      <c r="O10" s="661"/>
      <c r="P10" s="661"/>
      <c r="Q10" s="661"/>
      <c r="R10" s="252"/>
      <c r="S10" s="252" t="s">
        <v>5</v>
      </c>
      <c r="T10" s="663" t="s">
        <v>6</v>
      </c>
      <c r="U10" s="663"/>
      <c r="V10" s="663"/>
      <c r="W10" s="663"/>
      <c r="X10" s="663"/>
      <c r="Y10" s="663"/>
      <c r="Z10" s="663"/>
      <c r="AA10" s="665" t="s">
        <v>7</v>
      </c>
      <c r="AB10" s="678" t="s">
        <v>85</v>
      </c>
      <c r="AC10" s="678" t="s">
        <v>109</v>
      </c>
      <c r="AD10" s="678" t="s">
        <v>281</v>
      </c>
    </row>
    <row r="11" spans="1:30" s="246" customFormat="1" ht="80.25" customHeight="1" thickBot="1" x14ac:dyDescent="0.3">
      <c r="A11" s="675"/>
      <c r="B11" s="664"/>
      <c r="C11" s="298"/>
      <c r="D11" s="660"/>
      <c r="E11" s="660"/>
      <c r="F11" s="662"/>
      <c r="G11" s="253" t="s">
        <v>12</v>
      </c>
      <c r="H11" s="254" t="s">
        <v>82</v>
      </c>
      <c r="I11" s="253" t="s">
        <v>14</v>
      </c>
      <c r="J11" s="254" t="s">
        <v>15</v>
      </c>
      <c r="K11" s="253" t="s">
        <v>16</v>
      </c>
      <c r="L11" s="254" t="s">
        <v>83</v>
      </c>
      <c r="M11" s="253" t="s">
        <v>18</v>
      </c>
      <c r="N11" s="254" t="s">
        <v>19</v>
      </c>
      <c r="O11" s="253" t="s">
        <v>20</v>
      </c>
      <c r="P11" s="254" t="s">
        <v>21</v>
      </c>
      <c r="Q11" s="253" t="s">
        <v>22</v>
      </c>
      <c r="R11" s="254" t="s">
        <v>23</v>
      </c>
      <c r="S11" s="253" t="s">
        <v>24</v>
      </c>
      <c r="T11" s="664"/>
      <c r="U11" s="664"/>
      <c r="V11" s="664"/>
      <c r="W11" s="664"/>
      <c r="X11" s="664"/>
      <c r="Y11" s="664"/>
      <c r="Z11" s="664"/>
      <c r="AA11" s="666"/>
      <c r="AB11" s="679"/>
      <c r="AC11" s="679"/>
      <c r="AD11" s="679"/>
    </row>
    <row r="12" spans="1:30" s="246" customFormat="1" ht="225" customHeight="1" x14ac:dyDescent="0.25">
      <c r="A12" s="629" t="str">
        <f>[11]IDENTIFICACIÓN!A12</f>
        <v>R1</v>
      </c>
      <c r="B12" s="631" t="str">
        <f>[11]IDENTIFICACIÓN!B12</f>
        <v>Incumplimiento en la planeaciòn y ejecuciòn de la Evaluación del desempeño Laboral (EDL) por parte de los evaluadores y evaluados</v>
      </c>
      <c r="C12" s="591"/>
      <c r="D12" s="622" t="s">
        <v>466</v>
      </c>
      <c r="E12" s="633" t="s">
        <v>467</v>
      </c>
      <c r="F12" s="605" t="s">
        <v>468</v>
      </c>
      <c r="G12" s="605" t="s">
        <v>28</v>
      </c>
      <c r="H12" s="634" t="s">
        <v>469</v>
      </c>
      <c r="I12" s="605" t="s">
        <v>30</v>
      </c>
      <c r="J12" s="634" t="s">
        <v>470</v>
      </c>
      <c r="K12" s="605" t="s">
        <v>32</v>
      </c>
      <c r="L12" s="634" t="s">
        <v>471</v>
      </c>
      <c r="M12" s="605" t="s">
        <v>34</v>
      </c>
      <c r="N12" s="634" t="s">
        <v>472</v>
      </c>
      <c r="O12" s="605" t="s">
        <v>36</v>
      </c>
      <c r="P12" s="634" t="s">
        <v>473</v>
      </c>
      <c r="Q12" s="605" t="s">
        <v>38</v>
      </c>
      <c r="R12" s="634" t="s">
        <v>474</v>
      </c>
      <c r="S12" s="605" t="s">
        <v>40</v>
      </c>
      <c r="T12" s="597">
        <f>IF(S12="ASIGNADO",15,0)</f>
        <v>15</v>
      </c>
      <c r="U12" s="597">
        <f>IF(Q12="ADECUADO",15,0)</f>
        <v>15</v>
      </c>
      <c r="V12" s="597">
        <f>IF(O12="OPORTUNA",15,0)</f>
        <v>15</v>
      </c>
      <c r="W12" s="597">
        <f>IF(G12="PREVENIR",15,0)</f>
        <v>15</v>
      </c>
      <c r="X12" s="597">
        <f>IF(K12="SE INVESTIGAN Y RESUELVEN OPORTUNAMENTE",15,0)</f>
        <v>15</v>
      </c>
      <c r="Y12" s="597">
        <f>IF(I12="CONFIABLE",15,0)</f>
        <v>15</v>
      </c>
      <c r="Z12" s="600">
        <f>IF(M12="COMPLETA",10,0)</f>
        <v>10</v>
      </c>
      <c r="AA12" s="613" t="str">
        <f>CONCATENATE([11]ANALISIS!J11)</f>
        <v>Realizar campañas de sensibilización Tema: Entregas oportunas de las EDL, asi como el diligenciamiento de los formatos y la importancia del cumplimiento en la entrega de la EDL.</v>
      </c>
      <c r="AB12" s="627" t="s">
        <v>475</v>
      </c>
      <c r="AC12" s="627" t="s">
        <v>476</v>
      </c>
      <c r="AD12" s="628" t="s">
        <v>477</v>
      </c>
    </row>
    <row r="13" spans="1:30" s="246" customFormat="1" ht="60" customHeight="1" x14ac:dyDescent="0.25">
      <c r="A13" s="617"/>
      <c r="B13" s="620"/>
      <c r="C13" s="591"/>
      <c r="D13" s="636"/>
      <c r="E13" s="623"/>
      <c r="F13" s="606"/>
      <c r="G13" s="606"/>
      <c r="H13" s="603"/>
      <c r="I13" s="606"/>
      <c r="J13" s="603"/>
      <c r="K13" s="606"/>
      <c r="L13" s="603"/>
      <c r="M13" s="606"/>
      <c r="N13" s="603"/>
      <c r="O13" s="606"/>
      <c r="P13" s="603"/>
      <c r="Q13" s="606"/>
      <c r="R13" s="603"/>
      <c r="S13" s="606"/>
      <c r="T13" s="598"/>
      <c r="U13" s="598"/>
      <c r="V13" s="598"/>
      <c r="W13" s="598"/>
      <c r="X13" s="598"/>
      <c r="Y13" s="598"/>
      <c r="Z13" s="601"/>
      <c r="AA13" s="614"/>
      <c r="AB13" s="609"/>
      <c r="AC13" s="609"/>
      <c r="AD13" s="611"/>
    </row>
    <row r="14" spans="1:30" s="246" customFormat="1" ht="75.75" customHeight="1" thickBot="1" x14ac:dyDescent="0.3">
      <c r="A14" s="630"/>
      <c r="B14" s="632"/>
      <c r="C14" s="591"/>
      <c r="D14" s="637"/>
      <c r="E14" s="624"/>
      <c r="F14" s="607"/>
      <c r="G14" s="607"/>
      <c r="H14" s="603"/>
      <c r="I14" s="607"/>
      <c r="J14" s="603"/>
      <c r="K14" s="607"/>
      <c r="L14" s="603"/>
      <c r="M14" s="607"/>
      <c r="N14" s="603"/>
      <c r="O14" s="607"/>
      <c r="P14" s="603"/>
      <c r="Q14" s="607"/>
      <c r="R14" s="603"/>
      <c r="S14" s="607"/>
      <c r="T14" s="599"/>
      <c r="U14" s="599"/>
      <c r="V14" s="599"/>
      <c r="W14" s="599"/>
      <c r="X14" s="599"/>
      <c r="Y14" s="599"/>
      <c r="Z14" s="602"/>
      <c r="AA14" s="626"/>
      <c r="AB14" s="615"/>
      <c r="AC14" s="615"/>
      <c r="AD14" s="611"/>
    </row>
    <row r="15" spans="1:30" s="246" customFormat="1" ht="118.5" customHeight="1" x14ac:dyDescent="0.25">
      <c r="A15" s="629" t="str">
        <f>[11]IDENTIFICACIÓN!A13</f>
        <v>R2</v>
      </c>
      <c r="B15" s="631" t="str">
        <f>[11]IDENTIFICACIÓN!B14</f>
        <v>Inasistencia o baja cobertura de las capacitaciones programadas.</v>
      </c>
      <c r="C15" s="591"/>
      <c r="D15" s="622" t="s">
        <v>478</v>
      </c>
      <c r="E15" s="633" t="s">
        <v>467</v>
      </c>
      <c r="F15" s="605" t="s">
        <v>479</v>
      </c>
      <c r="G15" s="605" t="s">
        <v>95</v>
      </c>
      <c r="H15" s="603" t="s">
        <v>480</v>
      </c>
      <c r="I15" s="605" t="s">
        <v>30</v>
      </c>
      <c r="J15" s="603" t="s">
        <v>481</v>
      </c>
      <c r="K15" s="605" t="s">
        <v>32</v>
      </c>
      <c r="L15" s="603" t="s">
        <v>482</v>
      </c>
      <c r="M15" s="605" t="s">
        <v>34</v>
      </c>
      <c r="N15" s="603" t="s">
        <v>483</v>
      </c>
      <c r="O15" s="605" t="s">
        <v>36</v>
      </c>
      <c r="P15" s="603" t="s">
        <v>484</v>
      </c>
      <c r="Q15" s="605" t="s">
        <v>38</v>
      </c>
      <c r="R15" s="603" t="s">
        <v>485</v>
      </c>
      <c r="S15" s="605" t="s">
        <v>40</v>
      </c>
      <c r="T15" s="597">
        <f>IF(S15="ASIGNADO",15,0)</f>
        <v>15</v>
      </c>
      <c r="U15" s="597">
        <f>IF(Q15="ADECUADO",15,0)</f>
        <v>15</v>
      </c>
      <c r="V15" s="597">
        <f>IF(O15="OPORTUNA",15,0)</f>
        <v>15</v>
      </c>
      <c r="W15" s="597">
        <f>IF(G15="DETECTAR",15,0)</f>
        <v>15</v>
      </c>
      <c r="X15" s="597">
        <f>IF(K15="SE INVESTIGAN Y RESUELVEN OPORTUNAMENTE",15,0)</f>
        <v>15</v>
      </c>
      <c r="Y15" s="597">
        <f>IF(I15="CONFIABLE",15,0)</f>
        <v>15</v>
      </c>
      <c r="Z15" s="600">
        <v>10</v>
      </c>
      <c r="AA15" s="613" t="str">
        <f>CONCATENATE([11]ANALISIS!J13)</f>
        <v>Hacer firmar acta de compromiso y autorización de actividades</v>
      </c>
      <c r="AB15" s="608" t="s">
        <v>486</v>
      </c>
      <c r="AC15" s="608" t="s">
        <v>487</v>
      </c>
      <c r="AD15" s="611" t="s">
        <v>488</v>
      </c>
    </row>
    <row r="16" spans="1:30" s="246" customFormat="1" ht="57.75" customHeight="1" thickBot="1" x14ac:dyDescent="0.3">
      <c r="A16" s="617"/>
      <c r="B16" s="620"/>
      <c r="C16" s="591"/>
      <c r="D16" s="623"/>
      <c r="E16" s="623"/>
      <c r="F16" s="606"/>
      <c r="G16" s="606"/>
      <c r="H16" s="603"/>
      <c r="I16" s="606"/>
      <c r="J16" s="603"/>
      <c r="K16" s="606"/>
      <c r="L16" s="603"/>
      <c r="M16" s="606"/>
      <c r="N16" s="603"/>
      <c r="O16" s="606"/>
      <c r="P16" s="603"/>
      <c r="Q16" s="606"/>
      <c r="R16" s="603"/>
      <c r="S16" s="606"/>
      <c r="T16" s="598"/>
      <c r="U16" s="598"/>
      <c r="V16" s="598"/>
      <c r="W16" s="598"/>
      <c r="X16" s="598"/>
      <c r="Y16" s="598"/>
      <c r="Z16" s="601"/>
      <c r="AA16" s="614"/>
      <c r="AB16" s="609"/>
      <c r="AC16" s="609"/>
      <c r="AD16" s="611"/>
    </row>
    <row r="17" spans="1:30" s="246" customFormat="1" ht="154.5" customHeight="1" thickBot="1" x14ac:dyDescent="0.3">
      <c r="A17" s="630"/>
      <c r="B17" s="632"/>
      <c r="C17" s="635"/>
      <c r="D17" s="624"/>
      <c r="E17" s="624"/>
      <c r="F17" s="607"/>
      <c r="G17" s="607"/>
      <c r="H17" s="603"/>
      <c r="I17" s="607"/>
      <c r="J17" s="603"/>
      <c r="K17" s="607"/>
      <c r="L17" s="603"/>
      <c r="M17" s="607"/>
      <c r="N17" s="603"/>
      <c r="O17" s="607"/>
      <c r="P17" s="603"/>
      <c r="Q17" s="607"/>
      <c r="R17" s="603"/>
      <c r="S17" s="607"/>
      <c r="T17" s="599"/>
      <c r="U17" s="599"/>
      <c r="V17" s="599"/>
      <c r="W17" s="599"/>
      <c r="X17" s="599"/>
      <c r="Y17" s="599"/>
      <c r="Z17" s="602"/>
      <c r="AA17" s="613"/>
      <c r="AB17" s="615"/>
      <c r="AC17" s="615"/>
      <c r="AD17" s="611"/>
    </row>
    <row r="18" spans="1:30" s="246" customFormat="1" ht="179.25" customHeight="1" x14ac:dyDescent="0.25">
      <c r="A18" s="616" t="str">
        <f>[11]IDENTIFICACIÓN!A14</f>
        <v>R3</v>
      </c>
      <c r="B18" s="619" t="str">
        <f>[11]IDENTIFICACIÓN!B13</f>
        <v>Incumplimiento de  requisitos y competencias  establecidos para  la vinculación de personal</v>
      </c>
      <c r="C18" s="457"/>
      <c r="D18" s="622" t="s">
        <v>489</v>
      </c>
      <c r="E18" s="625" t="s">
        <v>490</v>
      </c>
      <c r="F18" s="605" t="s">
        <v>491</v>
      </c>
      <c r="G18" s="605" t="s">
        <v>95</v>
      </c>
      <c r="H18" s="603" t="s">
        <v>492</v>
      </c>
      <c r="I18" s="605" t="s">
        <v>30</v>
      </c>
      <c r="J18" s="603" t="s">
        <v>493</v>
      </c>
      <c r="K18" s="605" t="s">
        <v>32</v>
      </c>
      <c r="L18" s="603" t="s">
        <v>494</v>
      </c>
      <c r="M18" s="605" t="s">
        <v>34</v>
      </c>
      <c r="N18" s="603" t="s">
        <v>495</v>
      </c>
      <c r="O18" s="605" t="s">
        <v>36</v>
      </c>
      <c r="P18" s="603" t="s">
        <v>496</v>
      </c>
      <c r="Q18" s="605" t="s">
        <v>38</v>
      </c>
      <c r="R18" s="603" t="s">
        <v>497</v>
      </c>
      <c r="S18" s="605" t="s">
        <v>40</v>
      </c>
      <c r="T18" s="597">
        <f>IF(S18="ASIGNADO",15,0)</f>
        <v>15</v>
      </c>
      <c r="U18" s="597">
        <f>IF(Q18="ADECUADO",15,0)</f>
        <v>15</v>
      </c>
      <c r="V18" s="597">
        <f>IF(O18="OPORTUNA",15,0)</f>
        <v>15</v>
      </c>
      <c r="W18" s="597">
        <f>IF(G18="DETECTAR",15,0)</f>
        <v>15</v>
      </c>
      <c r="X18" s="597">
        <f>IF(K18="SE INVESTIGAN Y RESUELVEN OPORTUNAMENTE",15,0)</f>
        <v>15</v>
      </c>
      <c r="Y18" s="597">
        <f>IF(I18="CONFIABLE",15,0)</f>
        <v>15</v>
      </c>
      <c r="Z18" s="600">
        <f t="shared" ref="Z18" si="0">IF(S18="SI",15,0)</f>
        <v>0</v>
      </c>
      <c r="AA18" s="613"/>
      <c r="AB18" s="608" t="s">
        <v>498</v>
      </c>
      <c r="AC18" s="608" t="s">
        <v>499</v>
      </c>
      <c r="AD18" s="611" t="s">
        <v>500</v>
      </c>
    </row>
    <row r="19" spans="1:30" s="246" customFormat="1" ht="29.1" customHeight="1" x14ac:dyDescent="0.25">
      <c r="A19" s="617"/>
      <c r="B19" s="620"/>
      <c r="C19" s="458"/>
      <c r="D19" s="623"/>
      <c r="E19" s="623"/>
      <c r="F19" s="606"/>
      <c r="G19" s="606"/>
      <c r="H19" s="603"/>
      <c r="I19" s="606"/>
      <c r="J19" s="603"/>
      <c r="K19" s="606"/>
      <c r="L19" s="603"/>
      <c r="M19" s="606"/>
      <c r="N19" s="603"/>
      <c r="O19" s="606"/>
      <c r="P19" s="603"/>
      <c r="Q19" s="606"/>
      <c r="R19" s="603"/>
      <c r="S19" s="606"/>
      <c r="T19" s="598"/>
      <c r="U19" s="598"/>
      <c r="V19" s="598"/>
      <c r="W19" s="598"/>
      <c r="X19" s="598"/>
      <c r="Y19" s="598"/>
      <c r="Z19" s="601"/>
      <c r="AA19" s="614"/>
      <c r="AB19" s="609"/>
      <c r="AC19" s="609"/>
      <c r="AD19" s="611"/>
    </row>
    <row r="20" spans="1:30" s="246" customFormat="1" ht="29.1" customHeight="1" thickBot="1" x14ac:dyDescent="0.3">
      <c r="A20" s="618"/>
      <c r="B20" s="621"/>
      <c r="C20" s="458"/>
      <c r="D20" s="624"/>
      <c r="E20" s="624"/>
      <c r="F20" s="607"/>
      <c r="G20" s="607"/>
      <c r="H20" s="604"/>
      <c r="I20" s="607"/>
      <c r="J20" s="604"/>
      <c r="K20" s="607"/>
      <c r="L20" s="604"/>
      <c r="M20" s="607"/>
      <c r="N20" s="604"/>
      <c r="O20" s="607"/>
      <c r="P20" s="604"/>
      <c r="Q20" s="607"/>
      <c r="R20" s="604"/>
      <c r="S20" s="607"/>
      <c r="T20" s="599"/>
      <c r="U20" s="599"/>
      <c r="V20" s="599"/>
      <c r="W20" s="599"/>
      <c r="X20" s="599"/>
      <c r="Y20" s="599"/>
      <c r="Z20" s="602"/>
      <c r="AA20" s="255"/>
      <c r="AB20" s="610"/>
      <c r="AC20" s="610"/>
      <c r="AD20" s="612"/>
    </row>
  </sheetData>
  <mergeCells count="114">
    <mergeCell ref="A1:AA1"/>
    <mergeCell ref="A2:AA2"/>
    <mergeCell ref="A3:AA4"/>
    <mergeCell ref="B5:F5"/>
    <mergeCell ref="G5:AA6"/>
    <mergeCell ref="B6:F6"/>
    <mergeCell ref="AB9:AD9"/>
    <mergeCell ref="D10:D11"/>
    <mergeCell ref="E10:E11"/>
    <mergeCell ref="F10:F11"/>
    <mergeCell ref="K10:Q10"/>
    <mergeCell ref="T10:Z11"/>
    <mergeCell ref="AA10:AA11"/>
    <mergeCell ref="A7:B7"/>
    <mergeCell ref="F7:AA7"/>
    <mergeCell ref="A8:B8"/>
    <mergeCell ref="F8:AA8"/>
    <mergeCell ref="A9:A11"/>
    <mergeCell ref="B9:B11"/>
    <mergeCell ref="F9:AA9"/>
    <mergeCell ref="C10:C11"/>
    <mergeCell ref="AB10:AB11"/>
    <mergeCell ref="AC10:AC11"/>
    <mergeCell ref="AD10:AD11"/>
    <mergeCell ref="C12:C14"/>
    <mergeCell ref="C15:C17"/>
    <mergeCell ref="A12:A14"/>
    <mergeCell ref="B12:B14"/>
    <mergeCell ref="D12:D14"/>
    <mergeCell ref="E12:E14"/>
    <mergeCell ref="F12:F14"/>
    <mergeCell ref="G12:G14"/>
    <mergeCell ref="H12:H14"/>
    <mergeCell ref="E15:E17"/>
    <mergeCell ref="F15:F17"/>
    <mergeCell ref="O12:O14"/>
    <mergeCell ref="P12:P14"/>
    <mergeCell ref="Q12:Q14"/>
    <mergeCell ref="R12:R14"/>
    <mergeCell ref="S12:S14"/>
    <mergeCell ref="I12:I14"/>
    <mergeCell ref="J12:J14"/>
    <mergeCell ref="K12:K14"/>
    <mergeCell ref="L12:L14"/>
    <mergeCell ref="M12:M14"/>
    <mergeCell ref="N12:N14"/>
    <mergeCell ref="I15:I17"/>
    <mergeCell ref="J15:J17"/>
    <mergeCell ref="A18:A20"/>
    <mergeCell ref="B18:B20"/>
    <mergeCell ref="D18:D20"/>
    <mergeCell ref="E18:E20"/>
    <mergeCell ref="F18:F20"/>
    <mergeCell ref="G18:G20"/>
    <mergeCell ref="S15:S17"/>
    <mergeCell ref="AA15:AA17"/>
    <mergeCell ref="T15:T17"/>
    <mergeCell ref="U15:U17"/>
    <mergeCell ref="V15:V17"/>
    <mergeCell ref="W15:W17"/>
    <mergeCell ref="M15:M17"/>
    <mergeCell ref="N15:N17"/>
    <mergeCell ref="O15:O17"/>
    <mergeCell ref="P15:P17"/>
    <mergeCell ref="Q15:Q17"/>
    <mergeCell ref="R15:R17"/>
    <mergeCell ref="G15:G17"/>
    <mergeCell ref="H15:H17"/>
    <mergeCell ref="K15:K17"/>
    <mergeCell ref="L15:L17"/>
    <mergeCell ref="A15:A17"/>
    <mergeCell ref="B15:B17"/>
    <mergeCell ref="AB18:AB20"/>
    <mergeCell ref="AC18:AC20"/>
    <mergeCell ref="AD18:AD20"/>
    <mergeCell ref="T12:T14"/>
    <mergeCell ref="U12:U14"/>
    <mergeCell ref="V12:V14"/>
    <mergeCell ref="W12:W14"/>
    <mergeCell ref="X12:X14"/>
    <mergeCell ref="Y12:Y14"/>
    <mergeCell ref="Z12:Z14"/>
    <mergeCell ref="AA18:AA19"/>
    <mergeCell ref="AB15:AB17"/>
    <mergeCell ref="AC15:AC17"/>
    <mergeCell ref="AD15:AD17"/>
    <mergeCell ref="AA12:AA14"/>
    <mergeCell ref="AB12:AB14"/>
    <mergeCell ref="AC12:AC14"/>
    <mergeCell ref="AD12:AD14"/>
    <mergeCell ref="C18:C20"/>
    <mergeCell ref="X15:X17"/>
    <mergeCell ref="Y15:Y17"/>
    <mergeCell ref="Z15:Z17"/>
    <mergeCell ref="T18:T20"/>
    <mergeCell ref="U18:U20"/>
    <mergeCell ref="V18:V20"/>
    <mergeCell ref="W18:W20"/>
    <mergeCell ref="X18:X20"/>
    <mergeCell ref="Y18:Y20"/>
    <mergeCell ref="Z18:Z20"/>
    <mergeCell ref="N18:N20"/>
    <mergeCell ref="O18:O20"/>
    <mergeCell ref="P18:P20"/>
    <mergeCell ref="Q18:Q20"/>
    <mergeCell ref="R18:R20"/>
    <mergeCell ref="S18:S20"/>
    <mergeCell ref="H18:H20"/>
    <mergeCell ref="I18:I20"/>
    <mergeCell ref="J18:J20"/>
    <mergeCell ref="K18:K20"/>
    <mergeCell ref="L18:L20"/>
    <mergeCell ref="M18:M20"/>
    <mergeCell ref="D15:D17"/>
  </mergeCells>
  <dataValidations count="8">
    <dataValidation type="list" allowBlank="1" showInputMessage="1" showErrorMessage="1" sqref="K12:K20" xr:uid="{00000000-0002-0000-0B00-000000000000}">
      <formula1>$Q$39:$Q$40</formula1>
    </dataValidation>
    <dataValidation type="list" allowBlank="1" showInputMessage="1" showErrorMessage="1" sqref="M12:M20" xr:uid="{00000000-0002-0000-0B00-000001000000}">
      <formula1>$O$39:$O$41</formula1>
    </dataValidation>
    <dataValidation type="list" allowBlank="1" showInputMessage="1" showErrorMessage="1" sqref="I18 I15 I12" xr:uid="{00000000-0002-0000-0B00-000002000000}">
      <formula1>$M$39:$M$40</formula1>
    </dataValidation>
    <dataValidation type="list" allowBlank="1" showInputMessage="1" showErrorMessage="1" sqref="G12 G18 G15" xr:uid="{00000000-0002-0000-0B00-000003000000}">
      <formula1>$K$39:$K$41</formula1>
    </dataValidation>
    <dataValidation type="list" allowBlank="1" showInputMessage="1" showErrorMessage="1" sqref="O12:O20" xr:uid="{00000000-0002-0000-0B00-000004000000}">
      <formula1>$I$39:$I$40</formula1>
    </dataValidation>
    <dataValidation type="list" allowBlank="1" showInputMessage="1" showErrorMessage="1" sqref="Q12:Q20" xr:uid="{00000000-0002-0000-0B00-000005000000}">
      <formula1>$G$39:$G$40</formula1>
    </dataValidation>
    <dataValidation type="list" allowBlank="1" showInputMessage="1" showErrorMessage="1" sqref="S12:S20" xr:uid="{00000000-0002-0000-0B00-000006000000}">
      <formula1>$F$39:$F$40</formula1>
    </dataValidation>
    <dataValidation allowBlank="1" showInputMessage="1" showErrorMessage="1" prompt="Proceso, política, dispositivo, práctica u otra acción existente   para minimizar el riesgo negativo o potenciar oportunidades positivas." sqref="F10:F11 C10:C11" xr:uid="{00000000-0002-0000-0B00-000007000000}"/>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16"/>
  <sheetViews>
    <sheetView topLeftCell="E1" zoomScale="70" zoomScaleNormal="70" workbookViewId="0">
      <selection activeCell="T7" sqref="T1:T1048576"/>
    </sheetView>
  </sheetViews>
  <sheetFormatPr baseColWidth="10" defaultRowHeight="15" x14ac:dyDescent="0.25"/>
  <cols>
    <col min="1" max="1" width="11.42578125" style="256"/>
    <col min="2" max="2" width="26.140625" style="256" customWidth="1"/>
    <col min="3" max="3" width="39.140625" customWidth="1"/>
    <col min="4" max="4" width="37.85546875" style="256" bestFit="1" customWidth="1"/>
    <col min="5" max="5" width="29.140625" style="256" customWidth="1"/>
    <col min="6" max="6" width="52.140625" style="256" customWidth="1"/>
    <col min="7" max="7" width="14.85546875" style="256" customWidth="1"/>
    <col min="8" max="8" width="17.28515625" style="256" customWidth="1"/>
    <col min="9" max="10" width="17" style="256" customWidth="1"/>
    <col min="11" max="11" width="17.42578125" style="256" customWidth="1"/>
    <col min="12" max="12" width="16.42578125" style="256" customWidth="1"/>
    <col min="13" max="13" width="17" style="256" customWidth="1"/>
    <col min="14" max="14" width="17.7109375" style="256" customWidth="1"/>
    <col min="15" max="16" width="21.85546875" style="256" customWidth="1"/>
    <col min="17" max="17" width="17.42578125" style="256" customWidth="1"/>
    <col min="18" max="18" width="15.85546875" style="256" customWidth="1"/>
    <col min="19" max="19" width="18" style="256" customWidth="1"/>
    <col min="20" max="20" width="19.7109375" style="256" customWidth="1"/>
    <col min="21" max="27" width="11.42578125" style="256"/>
    <col min="28" max="28" width="35.28515625" style="256" customWidth="1"/>
    <col min="29" max="29" width="52.28515625" style="256" customWidth="1"/>
    <col min="30" max="30" width="71.28515625" style="256" customWidth="1"/>
    <col min="31" max="16384" width="11.42578125" style="256"/>
  </cols>
  <sheetData>
    <row r="1" spans="1:30" x14ac:dyDescent="0.25">
      <c r="A1" s="696" t="s">
        <v>501</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row>
    <row r="2" spans="1:30" x14ac:dyDescent="0.25">
      <c r="A2" s="696" t="s">
        <v>502</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row>
    <row r="3" spans="1:30" x14ac:dyDescent="0.25">
      <c r="A3" s="696"/>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row>
    <row r="4" spans="1:30" x14ac:dyDescent="0.25">
      <c r="A4" s="696"/>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row>
    <row r="5" spans="1:30" x14ac:dyDescent="0.25">
      <c r="A5" s="247" t="s">
        <v>72</v>
      </c>
      <c r="B5" s="698" t="s">
        <v>73</v>
      </c>
      <c r="C5" s="699"/>
      <c r="D5" s="699"/>
      <c r="E5" s="700"/>
      <c r="F5" s="258"/>
      <c r="G5" s="701"/>
      <c r="H5" s="702"/>
      <c r="I5" s="702"/>
      <c r="J5" s="702"/>
      <c r="K5" s="702"/>
      <c r="L5" s="702"/>
      <c r="M5" s="702"/>
      <c r="N5" s="702"/>
      <c r="O5" s="702"/>
      <c r="P5" s="702"/>
      <c r="Q5" s="702"/>
      <c r="R5" s="702"/>
      <c r="S5" s="702"/>
      <c r="T5" s="702"/>
      <c r="U5" s="702"/>
      <c r="V5" s="702"/>
      <c r="W5" s="702"/>
      <c r="X5" s="702"/>
      <c r="Y5" s="702"/>
      <c r="Z5" s="702"/>
      <c r="AA5" s="702"/>
      <c r="AB5" s="702"/>
      <c r="AC5" s="702"/>
      <c r="AD5" s="702"/>
    </row>
    <row r="6" spans="1:30" x14ac:dyDescent="0.25">
      <c r="A6" s="248" t="s">
        <v>74</v>
      </c>
      <c r="B6" s="703" t="s">
        <v>105</v>
      </c>
      <c r="C6" s="704"/>
      <c r="D6" s="704"/>
      <c r="E6" s="705"/>
      <c r="F6" s="259"/>
      <c r="G6" s="701"/>
      <c r="H6" s="702"/>
      <c r="I6" s="702"/>
      <c r="J6" s="702"/>
      <c r="K6" s="702"/>
      <c r="L6" s="702"/>
      <c r="M6" s="702"/>
      <c r="N6" s="702"/>
      <c r="O6" s="702"/>
      <c r="P6" s="702"/>
      <c r="Q6" s="702"/>
      <c r="R6" s="702"/>
      <c r="S6" s="702"/>
      <c r="T6" s="702"/>
      <c r="U6" s="702"/>
      <c r="V6" s="702"/>
      <c r="W6" s="702"/>
      <c r="X6" s="702"/>
      <c r="Y6" s="702"/>
      <c r="Z6" s="702"/>
      <c r="AA6" s="702"/>
      <c r="AB6" s="702"/>
      <c r="AC6" s="702"/>
      <c r="AD6" s="702"/>
    </row>
    <row r="7" spans="1:30" ht="45" customHeight="1" x14ac:dyDescent="0.25">
      <c r="A7" s="683" t="s">
        <v>75</v>
      </c>
      <c r="B7" s="684"/>
      <c r="C7" s="76"/>
      <c r="D7" s="249"/>
      <c r="E7" s="260" t="s">
        <v>76</v>
      </c>
      <c r="F7" s="261"/>
      <c r="G7" s="261"/>
      <c r="H7" s="261"/>
      <c r="I7" s="261"/>
      <c r="J7" s="261"/>
      <c r="K7" s="261"/>
      <c r="L7" s="261"/>
      <c r="M7" s="261"/>
      <c r="N7" s="261"/>
      <c r="O7" s="261"/>
      <c r="P7" s="261"/>
      <c r="Q7" s="261"/>
      <c r="R7" s="261"/>
      <c r="S7" s="261"/>
      <c r="T7" s="261"/>
      <c r="U7" s="261"/>
      <c r="V7" s="685"/>
      <c r="W7" s="685"/>
      <c r="X7" s="685"/>
      <c r="Y7" s="685"/>
      <c r="Z7" s="685"/>
      <c r="AA7" s="685"/>
      <c r="AB7" s="685"/>
      <c r="AC7" s="685"/>
      <c r="AD7" s="685"/>
    </row>
    <row r="8" spans="1:30" ht="23.25" thickBot="1" x14ac:dyDescent="0.3">
      <c r="A8" s="670" t="s">
        <v>541</v>
      </c>
      <c r="B8" s="671"/>
      <c r="C8" s="72" t="s">
        <v>107</v>
      </c>
      <c r="D8" s="250"/>
      <c r="E8" s="686" t="s">
        <v>503</v>
      </c>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row>
    <row r="9" spans="1:30" ht="15.75" thickBot="1" x14ac:dyDescent="0.3">
      <c r="A9" s="674" t="s">
        <v>0</v>
      </c>
      <c r="B9" s="663" t="s">
        <v>1</v>
      </c>
      <c r="C9" s="80"/>
      <c r="D9" s="251"/>
      <c r="E9" s="676" t="s">
        <v>2</v>
      </c>
      <c r="F9" s="676"/>
      <c r="G9" s="676"/>
      <c r="H9" s="676"/>
      <c r="I9" s="676"/>
      <c r="J9" s="676"/>
      <c r="K9" s="676"/>
      <c r="L9" s="676"/>
      <c r="M9" s="676"/>
      <c r="N9" s="676"/>
      <c r="O9" s="676"/>
      <c r="P9" s="676"/>
      <c r="Q9" s="676"/>
      <c r="R9" s="676"/>
      <c r="S9" s="676"/>
      <c r="T9" s="676"/>
      <c r="U9" s="676"/>
      <c r="V9" s="676"/>
      <c r="W9" s="676"/>
      <c r="X9" s="676"/>
      <c r="Y9" s="676"/>
      <c r="Z9" s="676"/>
      <c r="AA9" s="676"/>
      <c r="AB9" s="677"/>
      <c r="AC9" s="688" t="s">
        <v>504</v>
      </c>
      <c r="AD9" s="689"/>
    </row>
    <row r="10" spans="1:30" x14ac:dyDescent="0.25">
      <c r="A10" s="674"/>
      <c r="B10" s="663"/>
      <c r="C10" s="298" t="s">
        <v>103</v>
      </c>
      <c r="D10" s="661" t="s">
        <v>3</v>
      </c>
      <c r="E10" s="661" t="s">
        <v>125</v>
      </c>
      <c r="F10" s="661" t="s">
        <v>11</v>
      </c>
      <c r="G10" s="252"/>
      <c r="H10" s="262"/>
      <c r="I10" s="252"/>
      <c r="J10" s="262"/>
      <c r="K10" s="661" t="s">
        <v>505</v>
      </c>
      <c r="L10" s="661"/>
      <c r="M10" s="661"/>
      <c r="N10" s="661"/>
      <c r="O10" s="661"/>
      <c r="P10" s="661"/>
      <c r="Q10" s="661"/>
      <c r="R10" s="680" t="s">
        <v>5</v>
      </c>
      <c r="S10" s="681"/>
      <c r="T10" s="682"/>
      <c r="U10" s="663" t="s">
        <v>6</v>
      </c>
      <c r="V10" s="663"/>
      <c r="W10" s="663"/>
      <c r="X10" s="663"/>
      <c r="Y10" s="663"/>
      <c r="Z10" s="663"/>
      <c r="AA10" s="663"/>
      <c r="AB10" s="690" t="s">
        <v>7</v>
      </c>
      <c r="AC10" s="692" t="s">
        <v>85</v>
      </c>
      <c r="AD10" s="694" t="s">
        <v>109</v>
      </c>
    </row>
    <row r="11" spans="1:30" ht="114.75" thickBot="1" x14ac:dyDescent="0.3">
      <c r="A11" s="675"/>
      <c r="B11" s="664"/>
      <c r="C11" s="298"/>
      <c r="D11" s="662"/>
      <c r="E11" s="662"/>
      <c r="F11" s="662"/>
      <c r="G11" s="253" t="s">
        <v>12</v>
      </c>
      <c r="H11" s="263" t="s">
        <v>82</v>
      </c>
      <c r="I11" s="253" t="s">
        <v>14</v>
      </c>
      <c r="J11" s="263" t="s">
        <v>15</v>
      </c>
      <c r="K11" s="253" t="s">
        <v>16</v>
      </c>
      <c r="L11" s="263" t="s">
        <v>83</v>
      </c>
      <c r="M11" s="253" t="s">
        <v>18</v>
      </c>
      <c r="N11" s="263" t="s">
        <v>19</v>
      </c>
      <c r="O11" s="253" t="s">
        <v>20</v>
      </c>
      <c r="P11" s="263" t="s">
        <v>21</v>
      </c>
      <c r="Q11" s="253" t="s">
        <v>22</v>
      </c>
      <c r="R11" s="263" t="s">
        <v>23</v>
      </c>
      <c r="S11" s="253" t="s">
        <v>24</v>
      </c>
      <c r="T11" s="263" t="s">
        <v>23</v>
      </c>
      <c r="U11" s="664"/>
      <c r="V11" s="664"/>
      <c r="W11" s="664"/>
      <c r="X11" s="664"/>
      <c r="Y11" s="664"/>
      <c r="Z11" s="664"/>
      <c r="AA11" s="664"/>
      <c r="AB11" s="691"/>
      <c r="AC11" s="693"/>
      <c r="AD11" s="695"/>
    </row>
    <row r="12" spans="1:30" ht="279.75" customHeight="1" thickBot="1" x14ac:dyDescent="0.3">
      <c r="A12" s="35" t="s">
        <v>506</v>
      </c>
      <c r="B12" s="152" t="s">
        <v>507</v>
      </c>
      <c r="C12" s="273"/>
      <c r="D12" s="257" t="s">
        <v>508</v>
      </c>
      <c r="E12" s="264" t="s">
        <v>509</v>
      </c>
      <c r="F12" s="240" t="s">
        <v>510</v>
      </c>
      <c r="G12" s="231" t="s">
        <v>28</v>
      </c>
      <c r="H12" s="262" t="s">
        <v>511</v>
      </c>
      <c r="I12" s="231" t="s">
        <v>30</v>
      </c>
      <c r="J12" s="145" t="s">
        <v>512</v>
      </c>
      <c r="K12" s="231" t="s">
        <v>32</v>
      </c>
      <c r="L12" s="145" t="s">
        <v>513</v>
      </c>
      <c r="M12" s="231" t="s">
        <v>34</v>
      </c>
      <c r="N12" s="262" t="s">
        <v>514</v>
      </c>
      <c r="O12" s="231" t="s">
        <v>36</v>
      </c>
      <c r="P12" s="265" t="s">
        <v>515</v>
      </c>
      <c r="Q12" s="231" t="s">
        <v>38</v>
      </c>
      <c r="R12" s="262" t="s">
        <v>157</v>
      </c>
      <c r="S12" s="231" t="s">
        <v>40</v>
      </c>
      <c r="T12" s="262" t="s">
        <v>516</v>
      </c>
      <c r="U12" s="8">
        <f>IF(S12="ASIGNADO",15,0)</f>
        <v>15</v>
      </c>
      <c r="V12" s="8">
        <f>IF(Q12="ADECUADO",15,0)</f>
        <v>15</v>
      </c>
      <c r="W12" s="8">
        <f>IF(O12="OPORTUNA",15,0)</f>
        <v>15</v>
      </c>
      <c r="X12" s="8">
        <f>IF(G12="PREVENIR",15,0)</f>
        <v>15</v>
      </c>
      <c r="Y12" s="8">
        <f>IF(K12="SE INVESTIGAN Y RESUELVEN OPORTUNAMENTE",15,0)</f>
        <v>15</v>
      </c>
      <c r="Z12" s="8">
        <f>IF(I12="CONFIABLE",15,0)</f>
        <v>15</v>
      </c>
      <c r="AA12" s="8">
        <f>IF(M12="COMPLETA",10,0)</f>
        <v>10</v>
      </c>
      <c r="AB12" s="266" t="s">
        <v>517</v>
      </c>
      <c r="AC12" s="267" t="s">
        <v>518</v>
      </c>
      <c r="AD12" s="268" t="s">
        <v>542</v>
      </c>
    </row>
    <row r="13" spans="1:30" ht="271.5" thickBot="1" x14ac:dyDescent="0.3">
      <c r="A13" s="42" t="s">
        <v>519</v>
      </c>
      <c r="B13" s="134" t="s">
        <v>520</v>
      </c>
      <c r="C13" s="273"/>
      <c r="D13" s="269" t="s">
        <v>521</v>
      </c>
      <c r="E13" s="242" t="s">
        <v>522</v>
      </c>
      <c r="F13" s="240" t="s">
        <v>523</v>
      </c>
      <c r="G13" s="231" t="s">
        <v>28</v>
      </c>
      <c r="H13" s="262" t="s">
        <v>166</v>
      </c>
      <c r="I13" s="231" t="s">
        <v>30</v>
      </c>
      <c r="J13" s="145" t="s">
        <v>512</v>
      </c>
      <c r="K13" s="231" t="s">
        <v>32</v>
      </c>
      <c r="L13" s="145" t="s">
        <v>524</v>
      </c>
      <c r="M13" s="231" t="s">
        <v>34</v>
      </c>
      <c r="N13" s="270" t="s">
        <v>525</v>
      </c>
      <c r="O13" s="231" t="s">
        <v>36</v>
      </c>
      <c r="P13" s="262" t="s">
        <v>515</v>
      </c>
      <c r="Q13" s="231" t="s">
        <v>38</v>
      </c>
      <c r="R13" s="262" t="s">
        <v>526</v>
      </c>
      <c r="S13" s="231" t="s">
        <v>40</v>
      </c>
      <c r="T13" s="262" t="s">
        <v>516</v>
      </c>
      <c r="U13" s="10">
        <f>IF(S13="ASIGNADO",15,0)</f>
        <v>15</v>
      </c>
      <c r="V13" s="10">
        <f>IF(Q13="ADECUADO",15,0)</f>
        <v>15</v>
      </c>
      <c r="W13" s="10">
        <f>IF(O13="OPORTUNA",15,0)</f>
        <v>15</v>
      </c>
      <c r="X13" s="10">
        <f>IF(G13="PREVENIR",15,0)</f>
        <v>15</v>
      </c>
      <c r="Y13" s="10">
        <f>IF(K13="SE INVESTIGAN Y RESUELVEN OPORTUNAMENTE",15,0)</f>
        <v>15</v>
      </c>
      <c r="Z13" s="10">
        <f>IF(I13="CONFIABLE",15,0)</f>
        <v>15</v>
      </c>
      <c r="AA13" s="10">
        <f>IF(M13="COMPLETA",10,0)</f>
        <v>10</v>
      </c>
      <c r="AB13" s="271" t="s">
        <v>527</v>
      </c>
      <c r="AC13" s="267" t="s">
        <v>528</v>
      </c>
      <c r="AD13" s="272" t="s">
        <v>529</v>
      </c>
    </row>
    <row r="14" spans="1:30" ht="142.5" x14ac:dyDescent="0.25">
      <c r="A14" s="42" t="s">
        <v>182</v>
      </c>
      <c r="B14" s="134" t="s">
        <v>530</v>
      </c>
      <c r="C14" s="273"/>
      <c r="D14" s="269" t="s">
        <v>543</v>
      </c>
      <c r="E14" s="240" t="s">
        <v>531</v>
      </c>
      <c r="F14" s="240" t="s">
        <v>532</v>
      </c>
      <c r="G14" s="231" t="s">
        <v>28</v>
      </c>
      <c r="H14" s="262" t="s">
        <v>533</v>
      </c>
      <c r="I14" s="231" t="s">
        <v>30</v>
      </c>
      <c r="J14" s="262" t="s">
        <v>512</v>
      </c>
      <c r="K14" s="231" t="s">
        <v>32</v>
      </c>
      <c r="L14" s="262" t="s">
        <v>534</v>
      </c>
      <c r="M14" s="231" t="s">
        <v>34</v>
      </c>
      <c r="N14" s="262" t="s">
        <v>535</v>
      </c>
      <c r="O14" s="231" t="s">
        <v>36</v>
      </c>
      <c r="P14" s="262" t="s">
        <v>515</v>
      </c>
      <c r="Q14" s="231" t="s">
        <v>38</v>
      </c>
      <c r="R14" s="262" t="s">
        <v>536</v>
      </c>
      <c r="S14" s="231" t="s">
        <v>40</v>
      </c>
      <c r="T14" s="262" t="s">
        <v>537</v>
      </c>
      <c r="U14" s="10">
        <f>IF(S14="ASIGNADO",15,0)</f>
        <v>15</v>
      </c>
      <c r="V14" s="10">
        <f>IF(Q14="ADECUADO",15,0)</f>
        <v>15</v>
      </c>
      <c r="W14" s="10">
        <f>IF(O14="OPORTUNA",15,0)</f>
        <v>15</v>
      </c>
      <c r="X14" s="10">
        <f>IF(G14="PREVENIR",15,0)</f>
        <v>15</v>
      </c>
      <c r="Y14" s="10">
        <f>IF(K14="SE INVESTIGAN Y RESUELVEN OPORTUNAMENTE",15,0)</f>
        <v>15</v>
      </c>
      <c r="Z14" s="10">
        <f>IF(I14="CONFIABLE",15,0)</f>
        <v>15</v>
      </c>
      <c r="AA14" s="10">
        <f>IF(M14="COMPLETA",10,0)</f>
        <v>10</v>
      </c>
      <c r="AB14" s="271" t="s">
        <v>538</v>
      </c>
      <c r="AC14" s="272" t="s">
        <v>539</v>
      </c>
      <c r="AD14" s="272" t="s">
        <v>540</v>
      </c>
    </row>
    <row r="15" spans="1:30" x14ac:dyDescent="0.25">
      <c r="C15" s="146"/>
    </row>
    <row r="16" spans="1:30" x14ac:dyDescent="0.25">
      <c r="C16" s="146"/>
    </row>
  </sheetData>
  <mergeCells count="24">
    <mergeCell ref="F10:F11"/>
    <mergeCell ref="K10:Q10"/>
    <mergeCell ref="A1:AD1"/>
    <mergeCell ref="A2:AD2"/>
    <mergeCell ref="A3:AD4"/>
    <mergeCell ref="B5:E5"/>
    <mergeCell ref="G5:AD6"/>
    <mergeCell ref="B6:E6"/>
    <mergeCell ref="R10:T10"/>
    <mergeCell ref="U10:AA11"/>
    <mergeCell ref="A7:B7"/>
    <mergeCell ref="V7:AD7"/>
    <mergeCell ref="A8:B8"/>
    <mergeCell ref="E8:AD8"/>
    <mergeCell ref="A9:A11"/>
    <mergeCell ref="B9:B11"/>
    <mergeCell ref="E9:AB9"/>
    <mergeCell ref="AC9:AD9"/>
    <mergeCell ref="D10:D11"/>
    <mergeCell ref="E10:E11"/>
    <mergeCell ref="AB10:AB11"/>
    <mergeCell ref="AC10:AC11"/>
    <mergeCell ref="AD10:AD11"/>
    <mergeCell ref="C10:C11"/>
  </mergeCells>
  <dataValidations count="8">
    <dataValidation type="list" allowBlank="1" showInputMessage="1" showErrorMessage="1" sqref="S12:S14" xr:uid="{00000000-0002-0000-0C00-000000000000}">
      <formula1>$E$24:$E$25</formula1>
    </dataValidation>
    <dataValidation type="list" allowBlank="1" showInputMessage="1" showErrorMessage="1" sqref="Q12:Q14" xr:uid="{00000000-0002-0000-0C00-000001000000}">
      <formula1>$G$24:$G$25</formula1>
    </dataValidation>
    <dataValidation type="list" allowBlank="1" showInputMessage="1" showErrorMessage="1" sqref="O12:O14" xr:uid="{00000000-0002-0000-0C00-000002000000}">
      <formula1>$I$24:$I$25</formula1>
    </dataValidation>
    <dataValidation type="list" allowBlank="1" showInputMessage="1" showErrorMessage="1" sqref="G12:G14" xr:uid="{00000000-0002-0000-0C00-000003000000}">
      <formula1>$K$24:$K$26</formula1>
    </dataValidation>
    <dataValidation type="list" allowBlank="1" showInputMessage="1" showErrorMessage="1" sqref="I12:I14" xr:uid="{00000000-0002-0000-0C00-000004000000}">
      <formula1>$M$24:$M$25</formula1>
    </dataValidation>
    <dataValidation type="list" allowBlank="1" showInputMessage="1" showErrorMessage="1" sqref="M12:M14" xr:uid="{00000000-0002-0000-0C00-000005000000}">
      <formula1>$O$24:$O$26</formula1>
    </dataValidation>
    <dataValidation type="list" allowBlank="1" showInputMessage="1" showErrorMessage="1" sqref="K12:K14" xr:uid="{00000000-0002-0000-0C00-000006000000}">
      <formula1>$Q$24:$Q$25</formula1>
    </dataValidation>
    <dataValidation allowBlank="1" showInputMessage="1" showErrorMessage="1" prompt="Proceso, política, dispositivo, práctica u otra acción existente   para minimizar el riesgo negativo o potenciar oportunidades positivas." sqref="C10:F11" xr:uid="{00000000-0002-0000-0C00-000007000000}"/>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9"/>
  <sheetViews>
    <sheetView topLeftCell="M13" zoomScale="70" zoomScaleNormal="70" workbookViewId="0">
      <selection activeCell="AB15" sqref="AB15:AB17"/>
    </sheetView>
  </sheetViews>
  <sheetFormatPr baseColWidth="10" defaultRowHeight="15" x14ac:dyDescent="0.25"/>
  <cols>
    <col min="1" max="1" width="16.42578125" customWidth="1"/>
    <col min="2" max="2" width="41.85546875" customWidth="1"/>
    <col min="3" max="3" width="39.140625" customWidth="1"/>
    <col min="4" max="4" width="69.5703125" customWidth="1"/>
    <col min="5" max="5" width="20" customWidth="1"/>
    <col min="6" max="6" width="17.28515625" style="256" customWidth="1"/>
    <col min="7" max="7" width="19.5703125" customWidth="1"/>
    <col min="8" max="8" width="17" style="256" customWidth="1"/>
    <col min="9" max="9" width="22.85546875" customWidth="1"/>
    <col min="10" max="10" width="16.42578125" style="256" customWidth="1"/>
    <col min="11" max="11" width="16" customWidth="1"/>
    <col min="12" max="12" width="17.7109375" style="256" customWidth="1"/>
    <col min="13" max="13" width="20.28515625" customWidth="1"/>
    <col min="14" max="14" width="21.85546875" style="256" customWidth="1"/>
    <col min="15" max="15" width="19.140625" customWidth="1"/>
    <col min="16" max="16" width="15.85546875" style="256" customWidth="1"/>
    <col min="17" max="17" width="13.7109375" customWidth="1"/>
    <col min="18" max="18" width="19.7109375" style="256" customWidth="1"/>
    <col min="26" max="26" width="48.85546875" customWidth="1"/>
    <col min="27" max="27" width="63.5703125" style="256" customWidth="1"/>
    <col min="28" max="28" width="71.28515625" style="256" customWidth="1"/>
  </cols>
  <sheetData>
    <row r="1" spans="1:28" x14ac:dyDescent="0.25">
      <c r="A1" s="311" t="str">
        <f>'[12]CONTEXTO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275"/>
      <c r="AB1" s="276"/>
    </row>
    <row r="2" spans="1:28" x14ac:dyDescent="0.25">
      <c r="A2" s="315" t="str">
        <f>'[12]CONTEXTO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241"/>
      <c r="AB2" s="277"/>
    </row>
    <row r="3" spans="1:28" x14ac:dyDescent="0.25">
      <c r="A3" s="315"/>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241"/>
      <c r="AB3" s="277"/>
    </row>
    <row r="4" spans="1:28" x14ac:dyDescent="0.25">
      <c r="A4" s="315"/>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241"/>
      <c r="AB4" s="277"/>
    </row>
    <row r="5" spans="1:28" x14ac:dyDescent="0.25">
      <c r="A5" s="28" t="s">
        <v>72</v>
      </c>
      <c r="B5" s="325" t="s">
        <v>73</v>
      </c>
      <c r="C5" s="325"/>
      <c r="D5" s="325"/>
      <c r="E5" s="383"/>
      <c r="F5" s="383"/>
      <c r="G5" s="383"/>
      <c r="H5" s="383"/>
      <c r="I5" s="383"/>
      <c r="J5" s="383"/>
      <c r="K5" s="383"/>
      <c r="L5" s="383"/>
      <c r="M5" s="383"/>
      <c r="N5" s="383"/>
      <c r="O5" s="383"/>
      <c r="P5" s="383"/>
      <c r="Q5" s="383"/>
      <c r="R5" s="383"/>
      <c r="S5" s="383"/>
      <c r="T5" s="383"/>
      <c r="U5" s="383"/>
      <c r="V5" s="383"/>
      <c r="W5" s="383"/>
      <c r="X5" s="383"/>
      <c r="Y5" s="383"/>
      <c r="Z5" s="383"/>
      <c r="AA5" s="241"/>
      <c r="AB5" s="277"/>
    </row>
    <row r="6" spans="1:28" x14ac:dyDescent="0.25">
      <c r="A6" s="29" t="s">
        <v>74</v>
      </c>
      <c r="B6" s="332">
        <f>IF([12]ANALISIS!B6:C6="","",[12]ANALISIS!B6:C6)</f>
        <v>43571</v>
      </c>
      <c r="C6" s="332"/>
      <c r="D6" s="332"/>
      <c r="E6" s="383"/>
      <c r="F6" s="383"/>
      <c r="G6" s="383"/>
      <c r="H6" s="383"/>
      <c r="I6" s="383"/>
      <c r="J6" s="383"/>
      <c r="K6" s="383"/>
      <c r="L6" s="383"/>
      <c r="M6" s="383"/>
      <c r="N6" s="383"/>
      <c r="O6" s="383"/>
      <c r="P6" s="383"/>
      <c r="Q6" s="383"/>
      <c r="R6" s="383"/>
      <c r="S6" s="383"/>
      <c r="T6" s="383"/>
      <c r="U6" s="383"/>
      <c r="V6" s="383"/>
      <c r="W6" s="383"/>
      <c r="X6" s="383"/>
      <c r="Y6" s="383"/>
      <c r="Z6" s="383"/>
      <c r="AA6" s="241"/>
      <c r="AB6" s="277"/>
    </row>
    <row r="7" spans="1:28" x14ac:dyDescent="0.25">
      <c r="A7" s="333" t="s">
        <v>75</v>
      </c>
      <c r="B7" s="334"/>
      <c r="C7" s="76"/>
      <c r="D7" s="325" t="s">
        <v>76</v>
      </c>
      <c r="E7" s="325"/>
      <c r="F7" s="325"/>
      <c r="G7" s="325"/>
      <c r="H7" s="325"/>
      <c r="I7" s="325"/>
      <c r="J7" s="325"/>
      <c r="K7" s="325"/>
      <c r="L7" s="325"/>
      <c r="M7" s="325"/>
      <c r="N7" s="325"/>
      <c r="O7" s="325"/>
      <c r="P7" s="325"/>
      <c r="Q7" s="325"/>
      <c r="R7" s="325"/>
      <c r="S7" s="325"/>
      <c r="T7" s="325"/>
      <c r="U7" s="325"/>
      <c r="V7" s="325"/>
      <c r="W7" s="325"/>
      <c r="X7" s="325"/>
      <c r="Y7" s="325"/>
      <c r="Z7" s="325"/>
      <c r="AA7" s="241"/>
      <c r="AB7" s="277"/>
    </row>
    <row r="8" spans="1:28" ht="22.5" x14ac:dyDescent="0.25">
      <c r="A8" s="340" t="str">
        <f>'[12]CONTEXTO ESTRATEGICO'!A12</f>
        <v>SISTEMA INTEGRADO DE GESTION</v>
      </c>
      <c r="B8" s="341"/>
      <c r="C8" s="72" t="s">
        <v>107</v>
      </c>
      <c r="D8" s="381" t="str">
        <f>'[12]CONTEXTO ESTRATEGICO'!B16</f>
        <v>Establecer, implementar y mantener el Sistema Integrado de Gestión de la Entidad, mediante la elaboración y control de documentos y registros, la medición de la gestión, la administración de riesgos, la revisión por la dirección, la gestión del cambio y el mantenimiento de los subsistemas implementados y en curso de implementación, con el fin de orientar, facilitar, seguir y tomar decisiones que permitan el logro de los objetivos institucionales en términos de eficiencia, eficacia y efectividad.</v>
      </c>
      <c r="E8" s="381"/>
      <c r="F8" s="381"/>
      <c r="G8" s="381"/>
      <c r="H8" s="381"/>
      <c r="I8" s="381"/>
      <c r="J8" s="381"/>
      <c r="K8" s="381"/>
      <c r="L8" s="381"/>
      <c r="M8" s="381"/>
      <c r="N8" s="381"/>
      <c r="O8" s="381"/>
      <c r="P8" s="381"/>
      <c r="Q8" s="381"/>
      <c r="R8" s="381"/>
      <c r="S8" s="381"/>
      <c r="T8" s="381"/>
      <c r="U8" s="381"/>
      <c r="V8" s="381"/>
      <c r="W8" s="381"/>
      <c r="X8" s="381"/>
      <c r="Y8" s="381"/>
      <c r="Z8" s="381"/>
      <c r="AA8" s="241"/>
      <c r="AB8" s="277"/>
    </row>
    <row r="9" spans="1:28" x14ac:dyDescent="0.25">
      <c r="A9" s="286" t="s">
        <v>0</v>
      </c>
      <c r="B9" s="288" t="s">
        <v>1</v>
      </c>
      <c r="C9" s="80"/>
      <c r="D9" s="380" t="s">
        <v>2</v>
      </c>
      <c r="E9" s="380"/>
      <c r="F9" s="380"/>
      <c r="G9" s="380"/>
      <c r="H9" s="380"/>
      <c r="I9" s="380"/>
      <c r="J9" s="380"/>
      <c r="K9" s="380"/>
      <c r="L9" s="380"/>
      <c r="M9" s="380"/>
      <c r="N9" s="380"/>
      <c r="O9" s="380"/>
      <c r="P9" s="380"/>
      <c r="Q9" s="380"/>
      <c r="R9" s="380"/>
      <c r="S9" s="380"/>
      <c r="T9" s="380"/>
      <c r="U9" s="380"/>
      <c r="V9" s="380"/>
      <c r="W9" s="380"/>
      <c r="X9" s="380"/>
      <c r="Y9" s="380"/>
      <c r="Z9" s="380"/>
      <c r="AA9" s="711" t="s">
        <v>504</v>
      </c>
      <c r="AB9" s="712"/>
    </row>
    <row r="10" spans="1:28" ht="42.75" x14ac:dyDescent="0.25">
      <c r="A10" s="286"/>
      <c r="B10" s="288"/>
      <c r="C10" s="298" t="s">
        <v>103</v>
      </c>
      <c r="D10" s="298" t="s">
        <v>3</v>
      </c>
      <c r="E10" s="73"/>
      <c r="F10" s="710" t="s">
        <v>82</v>
      </c>
      <c r="G10" s="73"/>
      <c r="H10" s="710" t="s">
        <v>15</v>
      </c>
      <c r="I10" s="298" t="s">
        <v>4</v>
      </c>
      <c r="J10" s="298"/>
      <c r="K10" s="298"/>
      <c r="L10" s="298"/>
      <c r="M10" s="298"/>
      <c r="N10" s="298"/>
      <c r="O10" s="298"/>
      <c r="P10" s="73"/>
      <c r="Q10" s="73" t="s">
        <v>5</v>
      </c>
      <c r="R10" s="73"/>
      <c r="S10" s="288" t="s">
        <v>6</v>
      </c>
      <c r="T10" s="288"/>
      <c r="U10" s="288"/>
      <c r="V10" s="288"/>
      <c r="W10" s="288"/>
      <c r="X10" s="288"/>
      <c r="Y10" s="288"/>
      <c r="Z10" s="303" t="s">
        <v>7</v>
      </c>
      <c r="AA10" s="713" t="s">
        <v>85</v>
      </c>
      <c r="AB10" s="714" t="s">
        <v>109</v>
      </c>
    </row>
    <row r="11" spans="1:28" ht="99.75" x14ac:dyDescent="0.25">
      <c r="A11" s="286"/>
      <c r="B11" s="288"/>
      <c r="C11" s="298"/>
      <c r="D11" s="298"/>
      <c r="E11" s="73" t="s">
        <v>12</v>
      </c>
      <c r="F11" s="710"/>
      <c r="G11" s="73" t="s">
        <v>14</v>
      </c>
      <c r="H11" s="710"/>
      <c r="I11" s="73" t="s">
        <v>16</v>
      </c>
      <c r="J11" s="262" t="s">
        <v>83</v>
      </c>
      <c r="K11" s="73" t="s">
        <v>18</v>
      </c>
      <c r="L11" s="262" t="s">
        <v>19</v>
      </c>
      <c r="M11" s="73" t="s">
        <v>20</v>
      </c>
      <c r="N11" s="262" t="s">
        <v>21</v>
      </c>
      <c r="O11" s="73" t="s">
        <v>22</v>
      </c>
      <c r="P11" s="262" t="s">
        <v>23</v>
      </c>
      <c r="Q11" s="73" t="s">
        <v>24</v>
      </c>
      <c r="R11" s="262" t="s">
        <v>23</v>
      </c>
      <c r="S11" s="288"/>
      <c r="T11" s="288"/>
      <c r="U11" s="288"/>
      <c r="V11" s="288"/>
      <c r="W11" s="288"/>
      <c r="X11" s="288"/>
      <c r="Y11" s="288"/>
      <c r="Z11" s="303"/>
      <c r="AA11" s="713"/>
      <c r="AB11" s="714"/>
    </row>
    <row r="12" spans="1:28" ht="42.75" x14ac:dyDescent="0.25">
      <c r="A12" s="374" t="str">
        <f>[12]IDENTIFICACIÓN!A12</f>
        <v>R1</v>
      </c>
      <c r="B12" s="292" t="str">
        <f>[12]IDENTIFICACIÓN!B12</f>
        <v>Posibilidad de perder las certificaciones de los estándares ISO 9001:2015, OHSAS 18001:2007 e ISO 14001:2015</v>
      </c>
      <c r="C12" s="725"/>
      <c r="D12" s="724" t="s">
        <v>544</v>
      </c>
      <c r="E12" s="274" t="s">
        <v>28</v>
      </c>
      <c r="F12" s="262"/>
      <c r="G12" s="274" t="s">
        <v>30</v>
      </c>
      <c r="H12" s="145"/>
      <c r="I12" s="274" t="s">
        <v>32</v>
      </c>
      <c r="J12" s="145"/>
      <c r="K12" s="274" t="s">
        <v>34</v>
      </c>
      <c r="L12" s="262"/>
      <c r="M12" s="274" t="s">
        <v>36</v>
      </c>
      <c r="N12" s="265"/>
      <c r="O12" s="274" t="s">
        <v>38</v>
      </c>
      <c r="P12" s="262"/>
      <c r="Q12" s="274" t="s">
        <v>40</v>
      </c>
      <c r="R12" s="262"/>
      <c r="S12" s="10">
        <f>IF(Q12="ASIGNADO",15,0)</f>
        <v>15</v>
      </c>
      <c r="T12" s="10">
        <f>IF(O12="ADECUADO",15,0)</f>
        <v>15</v>
      </c>
      <c r="U12" s="10">
        <f t="shared" ref="U12:U18" si="0">IF(M12="OPORTUNA",15,0)</f>
        <v>15</v>
      </c>
      <c r="V12" s="10">
        <f>IF(E12="PREVENIR",15,0)</f>
        <v>15</v>
      </c>
      <c r="W12" s="10">
        <f>IF(I12="SE INVESTIGAN Y RESUELVEN OPORTUNAMENTE",15,0)</f>
        <v>15</v>
      </c>
      <c r="X12" s="10">
        <f>IF(G12="CONFIABLE",15,0)</f>
        <v>15</v>
      </c>
      <c r="Y12" s="10">
        <f t="shared" ref="Y12:Y18" si="1">IF(K12="COMPLETA",10,0)</f>
        <v>10</v>
      </c>
      <c r="Z12" s="716" t="str">
        <f>CONCATENATE([12]ANALISIS!J11)</f>
        <v>Sensibilizar y capacitar a los servidores públicos en los sistemas integrados de gestión certificados en la Entidad para difundir y dar cumplimiento a los requisitos de la norma.</v>
      </c>
      <c r="AA12" s="414" t="s">
        <v>547</v>
      </c>
      <c r="AB12" s="423" t="s">
        <v>548</v>
      </c>
    </row>
    <row r="13" spans="1:28" ht="42.75" x14ac:dyDescent="0.25">
      <c r="A13" s="374"/>
      <c r="B13" s="292"/>
      <c r="C13" s="725"/>
      <c r="D13" s="724"/>
      <c r="E13" s="274" t="s">
        <v>28</v>
      </c>
      <c r="F13" s="262"/>
      <c r="G13" s="274" t="s">
        <v>30</v>
      </c>
      <c r="H13" s="145"/>
      <c r="I13" s="274" t="s">
        <v>32</v>
      </c>
      <c r="J13" s="145"/>
      <c r="K13" s="274" t="s">
        <v>34</v>
      </c>
      <c r="L13" s="270"/>
      <c r="M13" s="274" t="s">
        <v>36</v>
      </c>
      <c r="N13" s="262"/>
      <c r="O13" s="274" t="s">
        <v>38</v>
      </c>
      <c r="P13" s="262"/>
      <c r="Q13" s="274" t="s">
        <v>40</v>
      </c>
      <c r="R13" s="262"/>
      <c r="S13" s="10">
        <f t="shared" ref="S13:S14" si="2">IF(Q13="ASIGNADO",15,0)</f>
        <v>15</v>
      </c>
      <c r="T13" s="10">
        <f t="shared" ref="T13:T14" si="3">IF(O13="ADECUADO",15,0)</f>
        <v>15</v>
      </c>
      <c r="U13" s="10">
        <f t="shared" si="0"/>
        <v>15</v>
      </c>
      <c r="V13" s="10">
        <f>IF(E13="PREVENIR",15,0)</f>
        <v>15</v>
      </c>
      <c r="W13" s="10">
        <f t="shared" ref="W13:W14" si="4">IF(I13="SE INVESTIGAN Y RESUELVEN OPORTUNAMENTE",15,0)</f>
        <v>15</v>
      </c>
      <c r="X13" s="10">
        <f t="shared" ref="X13:X14" si="5">IF(G13="CONFIABLE",15,0)</f>
        <v>15</v>
      </c>
      <c r="Y13" s="10">
        <f t="shared" si="1"/>
        <v>10</v>
      </c>
      <c r="Z13" s="716"/>
      <c r="AA13" s="414"/>
      <c r="AB13" s="423"/>
    </row>
    <row r="14" spans="1:28" ht="108" customHeight="1" x14ac:dyDescent="0.25">
      <c r="A14" s="374"/>
      <c r="B14" s="292"/>
      <c r="C14" s="725"/>
      <c r="D14" s="724"/>
      <c r="E14" s="274" t="s">
        <v>28</v>
      </c>
      <c r="F14" s="262"/>
      <c r="G14" s="274" t="s">
        <v>30</v>
      </c>
      <c r="H14" s="262"/>
      <c r="I14" s="274" t="s">
        <v>32</v>
      </c>
      <c r="J14" s="262"/>
      <c r="K14" s="274" t="s">
        <v>34</v>
      </c>
      <c r="L14" s="262"/>
      <c r="M14" s="274" t="s">
        <v>36</v>
      </c>
      <c r="N14" s="262"/>
      <c r="O14" s="274" t="s">
        <v>38</v>
      </c>
      <c r="P14" s="262"/>
      <c r="Q14" s="274" t="s">
        <v>40</v>
      </c>
      <c r="R14" s="262"/>
      <c r="S14" s="10">
        <f t="shared" si="2"/>
        <v>15</v>
      </c>
      <c r="T14" s="10">
        <f t="shared" si="3"/>
        <v>15</v>
      </c>
      <c r="U14" s="10">
        <f t="shared" si="0"/>
        <v>15</v>
      </c>
      <c r="V14" s="10">
        <f t="shared" ref="V14" si="6">IF(E14="PREVENIR",15,0)</f>
        <v>15</v>
      </c>
      <c r="W14" s="10">
        <f t="shared" si="4"/>
        <v>15</v>
      </c>
      <c r="X14" s="10">
        <f t="shared" si="5"/>
        <v>15</v>
      </c>
      <c r="Y14" s="10">
        <f t="shared" si="1"/>
        <v>10</v>
      </c>
      <c r="Z14" s="716"/>
      <c r="AA14" s="414"/>
      <c r="AB14" s="423"/>
    </row>
    <row r="15" spans="1:28" ht="42.75" x14ac:dyDescent="0.25">
      <c r="A15" s="374" t="str">
        <f>[12]IDENTIFICACIÓN!A13</f>
        <v>R2</v>
      </c>
      <c r="B15" s="292" t="str">
        <f>[12]IDENTIFICACIÓN!B13</f>
        <v>Posibilidad de que la Implementación de MIPG no contribuya al  cumplimiento de los objetivos estratégicos de la Entidad.</v>
      </c>
      <c r="C15" s="720"/>
      <c r="D15" s="715" t="s">
        <v>545</v>
      </c>
      <c r="E15" s="274" t="s">
        <v>28</v>
      </c>
      <c r="F15" s="278"/>
      <c r="G15" s="274" t="s">
        <v>30</v>
      </c>
      <c r="H15" s="278"/>
      <c r="I15" s="274" t="s">
        <v>32</v>
      </c>
      <c r="J15" s="278"/>
      <c r="K15" s="274" t="s">
        <v>34</v>
      </c>
      <c r="L15" s="278"/>
      <c r="M15" s="274" t="s">
        <v>36</v>
      </c>
      <c r="N15" s="278"/>
      <c r="O15" s="274" t="s">
        <v>38</v>
      </c>
      <c r="P15" s="278"/>
      <c r="Q15" s="274" t="s">
        <v>40</v>
      </c>
      <c r="R15" s="278"/>
      <c r="S15" s="10">
        <f>IF(Q15="ASIGNADO",15,0)</f>
        <v>15</v>
      </c>
      <c r="T15" s="10">
        <f>IF(O15="ADECUADO",15,0)</f>
        <v>15</v>
      </c>
      <c r="U15" s="10">
        <f t="shared" si="0"/>
        <v>15</v>
      </c>
      <c r="V15" s="10">
        <f>IF(E15="PREVENIR",15,0)</f>
        <v>15</v>
      </c>
      <c r="W15" s="10">
        <f>IF(I15="SE INVESTIGAN Y RESUELVEN OPORTUNAMENTE",15,0)</f>
        <v>15</v>
      </c>
      <c r="X15" s="10">
        <f>IF(G15="CONFIABLE",15,0)</f>
        <v>15</v>
      </c>
      <c r="Y15" s="10">
        <f t="shared" si="1"/>
        <v>10</v>
      </c>
      <c r="Z15" s="716" t="str">
        <f>CONCATENATE([12]ANALISIS!J13)</f>
        <v>Requerir al proveedor de manera oportuna las actualización, ajustes, parametrizaciones y adecuaciones necesarias para el máximo aprovechamiento de la capacidad del aplicativo.</v>
      </c>
      <c r="AA15" s="414" t="s">
        <v>549</v>
      </c>
      <c r="AB15" s="423" t="s">
        <v>550</v>
      </c>
    </row>
    <row r="16" spans="1:28" ht="42.75" x14ac:dyDescent="0.25">
      <c r="A16" s="374"/>
      <c r="B16" s="292"/>
      <c r="C16" s="720"/>
      <c r="D16" s="715"/>
      <c r="E16" s="274" t="s">
        <v>28</v>
      </c>
      <c r="F16" s="278"/>
      <c r="G16" s="274" t="s">
        <v>30</v>
      </c>
      <c r="H16" s="278"/>
      <c r="I16" s="274" t="s">
        <v>32</v>
      </c>
      <c r="J16" s="278"/>
      <c r="K16" s="274" t="s">
        <v>34</v>
      </c>
      <c r="L16" s="278"/>
      <c r="M16" s="274" t="s">
        <v>36</v>
      </c>
      <c r="N16" s="278"/>
      <c r="O16" s="274" t="s">
        <v>38</v>
      </c>
      <c r="P16" s="278"/>
      <c r="Q16" s="274" t="s">
        <v>40</v>
      </c>
      <c r="R16" s="278"/>
      <c r="S16" s="10">
        <f t="shared" ref="S16:S18" si="7">IF(Q16="ASIGNADO",15,0)</f>
        <v>15</v>
      </c>
      <c r="T16" s="10">
        <f t="shared" ref="T16:T18" si="8">IF(O16="ADECUADO",15,0)</f>
        <v>15</v>
      </c>
      <c r="U16" s="10">
        <f t="shared" si="0"/>
        <v>15</v>
      </c>
      <c r="V16" s="10">
        <f>IF(E16="PREVENIR",15,0)</f>
        <v>15</v>
      </c>
      <c r="W16" s="10">
        <f t="shared" ref="W16:W18" si="9">IF(I16="SE INVESTIGAN Y RESUELVEN OPORTUNAMENTE",15,0)</f>
        <v>15</v>
      </c>
      <c r="X16" s="10">
        <f t="shared" ref="X16:X18" si="10">IF(G16="CONFIABLE",15,0)</f>
        <v>15</v>
      </c>
      <c r="Y16" s="10">
        <f t="shared" si="1"/>
        <v>10</v>
      </c>
      <c r="Z16" s="716"/>
      <c r="AA16" s="414"/>
      <c r="AB16" s="423"/>
    </row>
    <row r="17" spans="1:28" ht="150" customHeight="1" x14ac:dyDescent="0.25">
      <c r="A17" s="374"/>
      <c r="B17" s="292"/>
      <c r="C17" s="720"/>
      <c r="D17" s="715"/>
      <c r="E17" s="274" t="s">
        <v>28</v>
      </c>
      <c r="F17" s="278"/>
      <c r="G17" s="274" t="s">
        <v>30</v>
      </c>
      <c r="H17" s="278"/>
      <c r="I17" s="274" t="s">
        <v>32</v>
      </c>
      <c r="J17" s="278"/>
      <c r="K17" s="274" t="s">
        <v>34</v>
      </c>
      <c r="L17" s="278"/>
      <c r="M17" s="274" t="s">
        <v>36</v>
      </c>
      <c r="N17" s="278"/>
      <c r="O17" s="274" t="s">
        <v>38</v>
      </c>
      <c r="P17" s="278"/>
      <c r="Q17" s="274" t="s">
        <v>40</v>
      </c>
      <c r="R17" s="278"/>
      <c r="S17" s="10">
        <f t="shared" si="7"/>
        <v>15</v>
      </c>
      <c r="T17" s="10">
        <f t="shared" si="8"/>
        <v>15</v>
      </c>
      <c r="U17" s="10">
        <f t="shared" si="0"/>
        <v>15</v>
      </c>
      <c r="V17" s="10">
        <f>IF(E17="PREVENIR",15,0)</f>
        <v>15</v>
      </c>
      <c r="W17" s="10">
        <f t="shared" si="9"/>
        <v>15</v>
      </c>
      <c r="X17" s="10">
        <f t="shared" si="10"/>
        <v>15</v>
      </c>
      <c r="Y17" s="10">
        <f t="shared" si="1"/>
        <v>10</v>
      </c>
      <c r="Z17" s="716"/>
      <c r="AA17" s="414"/>
      <c r="AB17" s="423"/>
    </row>
    <row r="18" spans="1:28" x14ac:dyDescent="0.25">
      <c r="A18" s="374" t="str">
        <f>[12]IDENTIFICACIÓN!A14</f>
        <v>R3</v>
      </c>
      <c r="B18" s="292" t="str">
        <f>[12]IDENTIFICACIÓN!B14</f>
        <v>No registro oportuno y eficaz de información para  el maximo aprovechamiento de la capacidad del aplicativo.</v>
      </c>
      <c r="C18" s="721"/>
      <c r="D18" s="718" t="s">
        <v>546</v>
      </c>
      <c r="E18" s="706" t="s">
        <v>95</v>
      </c>
      <c r="F18" s="278"/>
      <c r="G18" s="706" t="s">
        <v>30</v>
      </c>
      <c r="H18" s="278"/>
      <c r="I18" s="706" t="s">
        <v>32</v>
      </c>
      <c r="J18" s="278"/>
      <c r="K18" s="706" t="s">
        <v>34</v>
      </c>
      <c r="L18" s="278"/>
      <c r="M18" s="706" t="s">
        <v>36</v>
      </c>
      <c r="N18" s="278"/>
      <c r="O18" s="706" t="s">
        <v>38</v>
      </c>
      <c r="P18" s="278"/>
      <c r="Q18" s="706" t="s">
        <v>40</v>
      </c>
      <c r="R18" s="278"/>
      <c r="S18" s="708">
        <f t="shared" si="7"/>
        <v>15</v>
      </c>
      <c r="T18" s="708">
        <f t="shared" si="8"/>
        <v>15</v>
      </c>
      <c r="U18" s="708">
        <f t="shared" si="0"/>
        <v>15</v>
      </c>
      <c r="V18" s="708">
        <f>IF(K18="PREVENIR",15,0)</f>
        <v>0</v>
      </c>
      <c r="W18" s="708">
        <f t="shared" si="9"/>
        <v>15</v>
      </c>
      <c r="X18" s="708">
        <f t="shared" si="10"/>
        <v>15</v>
      </c>
      <c r="Y18" s="708">
        <f t="shared" si="1"/>
        <v>10</v>
      </c>
      <c r="Z18" s="716"/>
      <c r="AA18" s="414" t="s">
        <v>551</v>
      </c>
      <c r="AB18" s="423" t="s">
        <v>552</v>
      </c>
    </row>
    <row r="19" spans="1:28" ht="244.5" customHeight="1" thickBot="1" x14ac:dyDescent="0.3">
      <c r="A19" s="717"/>
      <c r="B19" s="339"/>
      <c r="C19" s="722"/>
      <c r="D19" s="719"/>
      <c r="E19" s="707"/>
      <c r="F19" s="279"/>
      <c r="G19" s="707"/>
      <c r="H19" s="279"/>
      <c r="I19" s="707"/>
      <c r="J19" s="279"/>
      <c r="K19" s="707"/>
      <c r="L19" s="279"/>
      <c r="M19" s="707"/>
      <c r="N19" s="279"/>
      <c r="O19" s="707"/>
      <c r="P19" s="279"/>
      <c r="Q19" s="707"/>
      <c r="R19" s="279"/>
      <c r="S19" s="709"/>
      <c r="T19" s="709"/>
      <c r="U19" s="709"/>
      <c r="V19" s="709"/>
      <c r="W19" s="709"/>
      <c r="X19" s="709"/>
      <c r="Y19" s="709"/>
      <c r="Z19" s="723"/>
      <c r="AA19" s="425"/>
      <c r="AB19" s="424"/>
    </row>
  </sheetData>
  <mergeCells count="58">
    <mergeCell ref="A1:Z1"/>
    <mergeCell ref="A2:Z2"/>
    <mergeCell ref="A3:Z4"/>
    <mergeCell ref="B5:D5"/>
    <mergeCell ref="E5:Z6"/>
    <mergeCell ref="B6:D6"/>
    <mergeCell ref="A12:A14"/>
    <mergeCell ref="B12:B14"/>
    <mergeCell ref="D12:D14"/>
    <mergeCell ref="Z12:Z14"/>
    <mergeCell ref="A7:B7"/>
    <mergeCell ref="D7:Z7"/>
    <mergeCell ref="A8:B8"/>
    <mergeCell ref="D8:Z8"/>
    <mergeCell ref="A9:A11"/>
    <mergeCell ref="B9:B11"/>
    <mergeCell ref="D9:Z9"/>
    <mergeCell ref="D10:D11"/>
    <mergeCell ref="I10:O10"/>
    <mergeCell ref="S10:Y11"/>
    <mergeCell ref="C10:C11"/>
    <mergeCell ref="C12:C14"/>
    <mergeCell ref="A15:A17"/>
    <mergeCell ref="B15:B17"/>
    <mergeCell ref="D15:D17"/>
    <mergeCell ref="Z15:Z17"/>
    <mergeCell ref="A18:A19"/>
    <mergeCell ref="B18:B19"/>
    <mergeCell ref="D18:D19"/>
    <mergeCell ref="E18:E19"/>
    <mergeCell ref="G18:G19"/>
    <mergeCell ref="C15:C17"/>
    <mergeCell ref="C18:C19"/>
    <mergeCell ref="Z18:Z19"/>
    <mergeCell ref="T18:T19"/>
    <mergeCell ref="U18:U19"/>
    <mergeCell ref="V18:V19"/>
    <mergeCell ref="W18:W19"/>
    <mergeCell ref="AA15:AA17"/>
    <mergeCell ref="AA18:AA19"/>
    <mergeCell ref="AB15:AB17"/>
    <mergeCell ref="AB18:AB19"/>
    <mergeCell ref="AA9:AB9"/>
    <mergeCell ref="AA10:AA11"/>
    <mergeCell ref="AB10:AB11"/>
    <mergeCell ref="AA12:AA14"/>
    <mergeCell ref="AB12:AB14"/>
    <mergeCell ref="O18:O19"/>
    <mergeCell ref="Q18:Q19"/>
    <mergeCell ref="S18:S19"/>
    <mergeCell ref="Z10:Z11"/>
    <mergeCell ref="F10:F11"/>
    <mergeCell ref="H10:H11"/>
    <mergeCell ref="I18:I19"/>
    <mergeCell ref="K18:K19"/>
    <mergeCell ref="M18:M19"/>
    <mergeCell ref="X18:X19"/>
    <mergeCell ref="Y18:Y19"/>
  </mergeCells>
  <dataValidations count="8">
    <dataValidation type="list" allowBlank="1" showInputMessage="1" showErrorMessage="1" sqref="I12:I18" xr:uid="{00000000-0002-0000-0D00-000000000000}">
      <formula1>$O$32:$O$33</formula1>
    </dataValidation>
    <dataValidation type="list" allowBlank="1" showInputMessage="1" showErrorMessage="1" sqref="K12:K18" xr:uid="{00000000-0002-0000-0D00-000001000000}">
      <formula1>$M$32:$M$34</formula1>
    </dataValidation>
    <dataValidation type="list" allowBlank="1" showInputMessage="1" showErrorMessage="1" sqref="G12:G18" xr:uid="{00000000-0002-0000-0D00-000002000000}">
      <formula1>$K$32:$K$33</formula1>
    </dataValidation>
    <dataValidation type="list" allowBlank="1" showInputMessage="1" showErrorMessage="1" sqref="E12:E18" xr:uid="{00000000-0002-0000-0D00-000003000000}">
      <formula1>$I$32:$I$34</formula1>
    </dataValidation>
    <dataValidation type="list" allowBlank="1" showInputMessage="1" showErrorMessage="1" sqref="M12:M18" xr:uid="{00000000-0002-0000-0D00-000004000000}">
      <formula1>$G$32:$G$33</formula1>
    </dataValidation>
    <dataValidation type="list" allowBlank="1" showInputMessage="1" showErrorMessage="1" sqref="O12:O18" xr:uid="{00000000-0002-0000-0D00-000005000000}">
      <formula1>$E$32:$E$33</formula1>
    </dataValidation>
    <dataValidation type="list" allowBlank="1" showInputMessage="1" showErrorMessage="1" sqref="Q12:Q18" xr:uid="{00000000-0002-0000-0D00-000006000000}">
      <formula1>$D$32:$D$33</formula1>
    </dataValidation>
    <dataValidation allowBlank="1" showInputMessage="1" showErrorMessage="1" prompt="Proceso, política, dispositivo, práctica u otra acción existente   para minimizar el riesgo negativo o potenciar oportunidades positivas." sqref="C10:D11" xr:uid="{00000000-0002-0000-0D00-000007000000}"/>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13"/>
  <sheetViews>
    <sheetView zoomScale="70" zoomScaleNormal="70" workbookViewId="0">
      <selection sqref="A1:Z1"/>
    </sheetView>
  </sheetViews>
  <sheetFormatPr baseColWidth="10" defaultRowHeight="15" x14ac:dyDescent="0.25"/>
  <cols>
    <col min="2" max="2" width="24.7109375" customWidth="1"/>
    <col min="3" max="3" width="39.140625" customWidth="1"/>
    <col min="4" max="4" width="61.5703125" customWidth="1"/>
    <col min="5" max="5" width="18.85546875" customWidth="1"/>
    <col min="6" max="6" width="30.28515625" style="256" customWidth="1"/>
    <col min="7" max="7" width="20.28515625" customWidth="1"/>
    <col min="8" max="8" width="22.85546875" style="256" customWidth="1"/>
    <col min="9" max="9" width="19.28515625" customWidth="1"/>
    <col min="10" max="10" width="31" style="256" customWidth="1"/>
    <col min="11" max="11" width="20.7109375" customWidth="1"/>
    <col min="12" max="12" width="17.7109375" style="256" customWidth="1"/>
    <col min="13" max="13" width="22.85546875" customWidth="1"/>
    <col min="14" max="14" width="21.85546875" style="256" customWidth="1"/>
    <col min="15" max="15" width="19.42578125" customWidth="1"/>
    <col min="16" max="16" width="26.7109375" style="256" customWidth="1"/>
    <col min="17" max="17" width="19.140625" customWidth="1"/>
    <col min="18" max="18" width="24.5703125" style="256" customWidth="1"/>
    <col min="26" max="26" width="45.85546875" customWidth="1"/>
    <col min="27" max="27" width="124.42578125" style="256" customWidth="1"/>
    <col min="28" max="28" width="71.28515625" style="256" customWidth="1"/>
  </cols>
  <sheetData>
    <row r="1" spans="1:28" x14ac:dyDescent="0.25">
      <c r="A1" s="311"/>
      <c r="B1" s="312"/>
      <c r="C1" s="312"/>
      <c r="D1" s="312"/>
      <c r="E1" s="312"/>
      <c r="F1" s="312"/>
      <c r="G1" s="312"/>
      <c r="H1" s="312"/>
      <c r="I1" s="312"/>
      <c r="J1" s="312"/>
      <c r="K1" s="312"/>
      <c r="L1" s="312"/>
      <c r="M1" s="312"/>
      <c r="N1" s="312"/>
      <c r="O1" s="312"/>
      <c r="P1" s="312"/>
      <c r="Q1" s="312"/>
      <c r="R1" s="312"/>
      <c r="S1" s="312"/>
      <c r="T1" s="312"/>
      <c r="U1" s="312"/>
      <c r="V1" s="312"/>
      <c r="W1" s="312"/>
      <c r="X1" s="312"/>
      <c r="Y1" s="312"/>
      <c r="Z1" s="314"/>
      <c r="AA1" s="275"/>
      <c r="AB1" s="276"/>
    </row>
    <row r="2" spans="1:28" x14ac:dyDescent="0.25">
      <c r="A2" s="315" t="str">
        <f>'[13]CONTEXTO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8"/>
      <c r="AA2" s="241"/>
      <c r="AB2" s="277"/>
    </row>
    <row r="3" spans="1:28" x14ac:dyDescent="0.25">
      <c r="A3" s="319"/>
      <c r="B3" s="320"/>
      <c r="C3" s="320"/>
      <c r="D3" s="320"/>
      <c r="E3" s="320"/>
      <c r="F3" s="320"/>
      <c r="G3" s="320"/>
      <c r="H3" s="320"/>
      <c r="I3" s="320"/>
      <c r="J3" s="320"/>
      <c r="K3" s="320"/>
      <c r="L3" s="320"/>
      <c r="M3" s="320"/>
      <c r="N3" s="320"/>
      <c r="O3" s="320"/>
      <c r="P3" s="320"/>
      <c r="Q3" s="320"/>
      <c r="R3" s="320"/>
      <c r="S3" s="320"/>
      <c r="T3" s="320"/>
      <c r="U3" s="320"/>
      <c r="V3" s="320"/>
      <c r="W3" s="320"/>
      <c r="X3" s="320"/>
      <c r="Y3" s="320"/>
      <c r="Z3" s="321"/>
      <c r="AA3" s="241"/>
      <c r="AB3" s="277"/>
    </row>
    <row r="4" spans="1:28" x14ac:dyDescent="0.25">
      <c r="A4" s="322"/>
      <c r="B4" s="323"/>
      <c r="C4" s="323"/>
      <c r="D4" s="323"/>
      <c r="E4" s="323"/>
      <c r="F4" s="323"/>
      <c r="G4" s="323"/>
      <c r="H4" s="323"/>
      <c r="I4" s="323"/>
      <c r="J4" s="323"/>
      <c r="K4" s="323"/>
      <c r="L4" s="323"/>
      <c r="M4" s="323"/>
      <c r="N4" s="323"/>
      <c r="O4" s="323"/>
      <c r="P4" s="323"/>
      <c r="Q4" s="323"/>
      <c r="R4" s="323"/>
      <c r="S4" s="323"/>
      <c r="T4" s="323"/>
      <c r="U4" s="323"/>
      <c r="V4" s="323"/>
      <c r="W4" s="323"/>
      <c r="X4" s="323"/>
      <c r="Y4" s="323"/>
      <c r="Z4" s="324"/>
      <c r="AA4" s="241"/>
      <c r="AB4" s="277"/>
    </row>
    <row r="5" spans="1:28" x14ac:dyDescent="0.25">
      <c r="A5" s="28" t="s">
        <v>72</v>
      </c>
      <c r="B5" s="325" t="s">
        <v>73</v>
      </c>
      <c r="C5" s="325"/>
      <c r="D5" s="325"/>
      <c r="E5" s="326"/>
      <c r="F5" s="327"/>
      <c r="G5" s="327"/>
      <c r="H5" s="327"/>
      <c r="I5" s="327"/>
      <c r="J5" s="327"/>
      <c r="K5" s="327"/>
      <c r="L5" s="327"/>
      <c r="M5" s="327"/>
      <c r="N5" s="327"/>
      <c r="O5" s="327"/>
      <c r="P5" s="327"/>
      <c r="Q5" s="327"/>
      <c r="R5" s="327"/>
      <c r="S5" s="327"/>
      <c r="T5" s="327"/>
      <c r="U5" s="327"/>
      <c r="V5" s="327"/>
      <c r="W5" s="327"/>
      <c r="X5" s="327"/>
      <c r="Y5" s="327"/>
      <c r="Z5" s="328"/>
      <c r="AA5" s="241"/>
      <c r="AB5" s="277"/>
    </row>
    <row r="6" spans="1:28" x14ac:dyDescent="0.25">
      <c r="A6" s="29" t="s">
        <v>74</v>
      </c>
      <c r="B6" s="332" t="s">
        <v>105</v>
      </c>
      <c r="C6" s="332"/>
      <c r="D6" s="332"/>
      <c r="E6" s="329"/>
      <c r="F6" s="330"/>
      <c r="G6" s="330"/>
      <c r="H6" s="330"/>
      <c r="I6" s="330"/>
      <c r="J6" s="330"/>
      <c r="K6" s="330"/>
      <c r="L6" s="330"/>
      <c r="M6" s="330"/>
      <c r="N6" s="330"/>
      <c r="O6" s="330"/>
      <c r="P6" s="330"/>
      <c r="Q6" s="330"/>
      <c r="R6" s="330"/>
      <c r="S6" s="330"/>
      <c r="T6" s="330"/>
      <c r="U6" s="330"/>
      <c r="V6" s="330"/>
      <c r="W6" s="330"/>
      <c r="X6" s="330"/>
      <c r="Y6" s="330"/>
      <c r="Z6" s="331"/>
      <c r="AA6" s="241"/>
      <c r="AB6" s="277"/>
    </row>
    <row r="7" spans="1:28" x14ac:dyDescent="0.25">
      <c r="A7" s="333" t="s">
        <v>75</v>
      </c>
      <c r="B7" s="334"/>
      <c r="C7" s="76"/>
      <c r="D7" s="325" t="s">
        <v>76</v>
      </c>
      <c r="E7" s="325"/>
      <c r="F7" s="325"/>
      <c r="G7" s="325"/>
      <c r="H7" s="325"/>
      <c r="I7" s="325"/>
      <c r="J7" s="325"/>
      <c r="K7" s="325"/>
      <c r="L7" s="325"/>
      <c r="M7" s="325"/>
      <c r="N7" s="325"/>
      <c r="O7" s="325"/>
      <c r="P7" s="325"/>
      <c r="Q7" s="325"/>
      <c r="R7" s="325"/>
      <c r="S7" s="325"/>
      <c r="T7" s="325"/>
      <c r="U7" s="325"/>
      <c r="V7" s="325"/>
      <c r="W7" s="325"/>
      <c r="X7" s="325"/>
      <c r="Y7" s="325"/>
      <c r="Z7" s="336"/>
      <c r="AA7" s="241"/>
      <c r="AB7" s="277"/>
    </row>
    <row r="8" spans="1:28" ht="108.75" customHeight="1" x14ac:dyDescent="0.25">
      <c r="A8" s="340" t="str">
        <f>CONCATENATE('[13]CONTEXTO ESTRATEGICO'!A13)</f>
        <v>METROLOGIA, MONITOREO Y MODELACIÓN</v>
      </c>
      <c r="B8" s="341"/>
      <c r="C8" s="72" t="s">
        <v>107</v>
      </c>
      <c r="D8" s="381" t="str">
        <f>'[13]CONTEXTO ESTRATEGICO'!B17</f>
        <v>El Laboratorio Ambiental de la Secretaría Distrital de Ambiente, en conjunto con el Centro de Información y Modelación Ambiental de Bogotá- CIMAB, conforman un proceso de apoyo para el cumplimiento de los objetivos misionales y el normal funcionamiento de los procesos de la Secretaría Distrital de Ambiente, cumpliendo como objetivo principal el apoyar a la SDA en los temas relacionados con metrología, toma de muestras, mediciones, monitoreos, análisis de variables ambientales y de información de los recursos naturales, así como en temas de modelación y análisis de sistemas de datos.</v>
      </c>
      <c r="E8" s="381"/>
      <c r="F8" s="381"/>
      <c r="G8" s="381"/>
      <c r="H8" s="381"/>
      <c r="I8" s="381"/>
      <c r="J8" s="381"/>
      <c r="K8" s="381"/>
      <c r="L8" s="381"/>
      <c r="M8" s="381"/>
      <c r="N8" s="381"/>
      <c r="O8" s="381"/>
      <c r="P8" s="381"/>
      <c r="Q8" s="381"/>
      <c r="R8" s="381"/>
      <c r="S8" s="381"/>
      <c r="T8" s="381"/>
      <c r="U8" s="381"/>
      <c r="V8" s="381"/>
      <c r="W8" s="381"/>
      <c r="X8" s="381"/>
      <c r="Y8" s="381"/>
      <c r="Z8" s="382"/>
      <c r="AA8" s="241"/>
      <c r="AB8" s="277"/>
    </row>
    <row r="9" spans="1:28" x14ac:dyDescent="0.25">
      <c r="A9" s="286" t="s">
        <v>0</v>
      </c>
      <c r="B9" s="288" t="s">
        <v>1</v>
      </c>
      <c r="C9" s="80"/>
      <c r="D9" s="380" t="s">
        <v>2</v>
      </c>
      <c r="E9" s="380"/>
      <c r="F9" s="380"/>
      <c r="G9" s="380"/>
      <c r="H9" s="380"/>
      <c r="I9" s="380"/>
      <c r="J9" s="380"/>
      <c r="K9" s="380"/>
      <c r="L9" s="380"/>
      <c r="M9" s="380"/>
      <c r="N9" s="380"/>
      <c r="O9" s="380"/>
      <c r="P9" s="380"/>
      <c r="Q9" s="380"/>
      <c r="R9" s="380"/>
      <c r="S9" s="380"/>
      <c r="T9" s="380"/>
      <c r="U9" s="380"/>
      <c r="V9" s="380"/>
      <c r="W9" s="380"/>
      <c r="X9" s="380"/>
      <c r="Y9" s="380"/>
      <c r="Z9" s="486"/>
      <c r="AA9" s="711" t="s">
        <v>504</v>
      </c>
      <c r="AB9" s="712"/>
    </row>
    <row r="10" spans="1:28" ht="28.5" x14ac:dyDescent="0.25">
      <c r="A10" s="286"/>
      <c r="B10" s="288"/>
      <c r="C10" s="298" t="s">
        <v>103</v>
      </c>
      <c r="D10" s="298" t="s">
        <v>3</v>
      </c>
      <c r="E10" s="73"/>
      <c r="F10" s="710" t="s">
        <v>82</v>
      </c>
      <c r="G10" s="73"/>
      <c r="H10" s="710" t="s">
        <v>15</v>
      </c>
      <c r="I10" s="298" t="s">
        <v>4</v>
      </c>
      <c r="J10" s="298"/>
      <c r="K10" s="298"/>
      <c r="L10" s="298"/>
      <c r="M10" s="298"/>
      <c r="N10" s="298"/>
      <c r="O10" s="298"/>
      <c r="P10" s="73"/>
      <c r="Q10" s="73" t="s">
        <v>5</v>
      </c>
      <c r="R10" s="73"/>
      <c r="S10" s="288" t="s">
        <v>6</v>
      </c>
      <c r="T10" s="288"/>
      <c r="U10" s="288"/>
      <c r="V10" s="288"/>
      <c r="W10" s="288"/>
      <c r="X10" s="288"/>
      <c r="Y10" s="288"/>
      <c r="Z10" s="580" t="s">
        <v>7</v>
      </c>
      <c r="AA10" s="713" t="s">
        <v>85</v>
      </c>
      <c r="AB10" s="714" t="s">
        <v>109</v>
      </c>
    </row>
    <row r="11" spans="1:28" ht="72" thickBot="1" x14ac:dyDescent="0.3">
      <c r="A11" s="355"/>
      <c r="B11" s="350"/>
      <c r="C11" s="298"/>
      <c r="D11" s="359"/>
      <c r="E11" s="82" t="s">
        <v>12</v>
      </c>
      <c r="F11" s="710"/>
      <c r="G11" s="82" t="s">
        <v>14</v>
      </c>
      <c r="H11" s="710"/>
      <c r="I11" s="82" t="s">
        <v>16</v>
      </c>
      <c r="J11" s="262" t="s">
        <v>83</v>
      </c>
      <c r="K11" s="82" t="s">
        <v>18</v>
      </c>
      <c r="L11" s="262" t="s">
        <v>19</v>
      </c>
      <c r="M11" s="82" t="s">
        <v>20</v>
      </c>
      <c r="N11" s="262" t="s">
        <v>21</v>
      </c>
      <c r="O11" s="82" t="s">
        <v>22</v>
      </c>
      <c r="P11" s="262" t="s">
        <v>23</v>
      </c>
      <c r="Q11" s="82" t="s">
        <v>24</v>
      </c>
      <c r="R11" s="262" t="s">
        <v>23</v>
      </c>
      <c r="S11" s="350"/>
      <c r="T11" s="350"/>
      <c r="U11" s="350"/>
      <c r="V11" s="350"/>
      <c r="W11" s="350"/>
      <c r="X11" s="350"/>
      <c r="Y11" s="350"/>
      <c r="Z11" s="581"/>
      <c r="AA11" s="713"/>
      <c r="AB11" s="714"/>
    </row>
    <row r="12" spans="1:28" ht="384" customHeight="1" thickBot="1" x14ac:dyDescent="0.3">
      <c r="A12" s="35" t="str">
        <f>[13]IDENTIFICACIÓN!A12</f>
        <v>R1</v>
      </c>
      <c r="B12" s="106" t="str">
        <f>[13]IDENTIFICACIÓN!B12</f>
        <v>Interrupción de la actividad de monitoreo.</v>
      </c>
      <c r="C12" s="725"/>
      <c r="D12" s="233" t="s">
        <v>553</v>
      </c>
      <c r="E12" s="110" t="s">
        <v>95</v>
      </c>
      <c r="F12" s="262" t="s">
        <v>557</v>
      </c>
      <c r="G12" s="110" t="s">
        <v>30</v>
      </c>
      <c r="H12" s="145" t="s">
        <v>558</v>
      </c>
      <c r="I12" s="110" t="s">
        <v>32</v>
      </c>
      <c r="J12" s="145" t="s">
        <v>559</v>
      </c>
      <c r="K12" s="110" t="s">
        <v>34</v>
      </c>
      <c r="L12" s="262" t="s">
        <v>560</v>
      </c>
      <c r="M12" s="110" t="s">
        <v>36</v>
      </c>
      <c r="N12" s="265" t="s">
        <v>561</v>
      </c>
      <c r="O12" s="110" t="s">
        <v>38</v>
      </c>
      <c r="P12" s="262" t="s">
        <v>562</v>
      </c>
      <c r="Q12" s="110" t="s">
        <v>40</v>
      </c>
      <c r="R12" s="262" t="s">
        <v>563</v>
      </c>
      <c r="S12" s="8">
        <f>IF(Q12="ASIGNADO",15,0)</f>
        <v>15</v>
      </c>
      <c r="T12" s="8">
        <f>IF(O12="ADECUADO",15,0)</f>
        <v>15</v>
      </c>
      <c r="U12" s="8">
        <f>IF(M12="OPORTUNA",15,0)</f>
        <v>15</v>
      </c>
      <c r="V12" s="8">
        <f>IF(E12="PREVENIR",15,0)</f>
        <v>0</v>
      </c>
      <c r="W12" s="8">
        <f>IF(I12="SE INVESTIGAN Y RESUELVEN OPORTUNAMENTE",15,0)</f>
        <v>15</v>
      </c>
      <c r="X12" s="8">
        <f>IF(G12="CONFIABLE",15,0)</f>
        <v>15</v>
      </c>
      <c r="Y12" s="8">
        <f>IF(K12="COMPLETA",10,0)</f>
        <v>10</v>
      </c>
      <c r="Z12" s="280" t="s">
        <v>554</v>
      </c>
      <c r="AA12" s="272" t="s">
        <v>566</v>
      </c>
      <c r="AB12" s="281" t="s">
        <v>579</v>
      </c>
    </row>
    <row r="13" spans="1:28" ht="275.25" customHeight="1" x14ac:dyDescent="0.25">
      <c r="A13" s="35" t="str">
        <f>[13]IDENTIFICACIÓN!A13</f>
        <v>R2</v>
      </c>
      <c r="B13" s="106" t="str">
        <f>[13]IDENTIFICACIÓN!B13</f>
        <v>Suministro de información errónea a las partes interesadas sobre los datos metrológicos que suministra el Laboratorio Ambiental de la SDA o terceros contratados para tal fin</v>
      </c>
      <c r="C13" s="725"/>
      <c r="D13" s="92" t="s">
        <v>555</v>
      </c>
      <c r="E13" s="9" t="s">
        <v>28</v>
      </c>
      <c r="F13" s="262" t="s">
        <v>556</v>
      </c>
      <c r="G13" s="9" t="s">
        <v>30</v>
      </c>
      <c r="H13" s="145" t="s">
        <v>558</v>
      </c>
      <c r="I13" s="9" t="s">
        <v>32</v>
      </c>
      <c r="J13" s="145" t="s">
        <v>564</v>
      </c>
      <c r="K13" s="110" t="s">
        <v>34</v>
      </c>
      <c r="L13" s="270" t="s">
        <v>565</v>
      </c>
      <c r="M13" s="9" t="s">
        <v>36</v>
      </c>
      <c r="N13" s="262" t="s">
        <v>561</v>
      </c>
      <c r="O13" s="9" t="s">
        <v>38</v>
      </c>
      <c r="P13" s="262" t="s">
        <v>562</v>
      </c>
      <c r="Q13" s="9" t="s">
        <v>40</v>
      </c>
      <c r="R13" s="262" t="s">
        <v>563</v>
      </c>
      <c r="S13" s="8">
        <f t="shared" ref="S13" si="0">IF(Q13="ASIGNADO",15,0)</f>
        <v>15</v>
      </c>
      <c r="T13" s="8">
        <f t="shared" ref="T13" si="1">IF(O13="ADECUADO",15,0)</f>
        <v>15</v>
      </c>
      <c r="U13" s="8">
        <f t="shared" ref="U13" si="2">IF(M13="OPORTUNA",15,0)</f>
        <v>15</v>
      </c>
      <c r="V13" s="8">
        <f t="shared" ref="V13" si="3">IF(E13="PREVENIR",15,0)</f>
        <v>15</v>
      </c>
      <c r="W13" s="8">
        <f t="shared" ref="W13" si="4">IF(I13="SE INVESTIGAN Y RESUELVEN OPORTUNAMENTE",15,0)</f>
        <v>15</v>
      </c>
      <c r="X13" s="8">
        <f t="shared" ref="X13" si="5">IF(G13="CONFIABLE",15,0)</f>
        <v>15</v>
      </c>
      <c r="Y13" s="8">
        <f t="shared" ref="Y13" si="6">IF(K13="COMPLETA",10,0)</f>
        <v>10</v>
      </c>
      <c r="Z13" s="280" t="s">
        <v>554</v>
      </c>
      <c r="AA13" s="272" t="s">
        <v>567</v>
      </c>
      <c r="AB13" s="281" t="s">
        <v>568</v>
      </c>
    </row>
  </sheetData>
  <mergeCells count="24">
    <mergeCell ref="A1:Z1"/>
    <mergeCell ref="A2:Z2"/>
    <mergeCell ref="A3:Z4"/>
    <mergeCell ref="B5:D5"/>
    <mergeCell ref="E5:Z6"/>
    <mergeCell ref="B6:D6"/>
    <mergeCell ref="C12:C13"/>
    <mergeCell ref="A7:B7"/>
    <mergeCell ref="D7:Z7"/>
    <mergeCell ref="A8:B8"/>
    <mergeCell ref="D8:Z8"/>
    <mergeCell ref="A9:A11"/>
    <mergeCell ref="B9:B11"/>
    <mergeCell ref="D9:Z9"/>
    <mergeCell ref="D10:D11"/>
    <mergeCell ref="I10:O10"/>
    <mergeCell ref="S10:Y11"/>
    <mergeCell ref="F10:F11"/>
    <mergeCell ref="H10:H11"/>
    <mergeCell ref="AA9:AB9"/>
    <mergeCell ref="AA10:AA11"/>
    <mergeCell ref="AB10:AB11"/>
    <mergeCell ref="Z10:Z11"/>
    <mergeCell ref="C10:C11"/>
  </mergeCells>
  <dataValidations count="8">
    <dataValidation type="list" allowBlank="1" showInputMessage="1" showErrorMessage="1" sqref="I12:I13" xr:uid="{00000000-0002-0000-0E00-000000000000}">
      <formula1>$O$25:$O$26</formula1>
    </dataValidation>
    <dataValidation type="list" allowBlank="1" showInputMessage="1" showErrorMessage="1" sqref="K12:K13" xr:uid="{00000000-0002-0000-0E00-000001000000}">
      <formula1>$M$25:$M$27</formula1>
    </dataValidation>
    <dataValidation type="list" allowBlank="1" showInputMessage="1" showErrorMessage="1" sqref="G12:G13" xr:uid="{00000000-0002-0000-0E00-000002000000}">
      <formula1>$K$25:$K$26</formula1>
    </dataValidation>
    <dataValidation type="list" allowBlank="1" showInputMessage="1" showErrorMessage="1" sqref="E12:E13" xr:uid="{00000000-0002-0000-0E00-000003000000}">
      <formula1>$I$25:$I$27</formula1>
    </dataValidation>
    <dataValidation type="list" allowBlank="1" showInputMessage="1" showErrorMessage="1" sqref="M12:M13" xr:uid="{00000000-0002-0000-0E00-000004000000}">
      <formula1>$G$25:$G$26</formula1>
    </dataValidation>
    <dataValidation type="list" allowBlank="1" showInputMessage="1" showErrorMessage="1" sqref="O12:O13" xr:uid="{00000000-0002-0000-0E00-000005000000}">
      <formula1>$E$25:$E$26</formula1>
    </dataValidation>
    <dataValidation type="list" allowBlank="1" showInputMessage="1" showErrorMessage="1" sqref="Q12:Q13" xr:uid="{00000000-0002-0000-0E00-000006000000}">
      <formula1>$D$25:$D$26</formula1>
    </dataValidation>
    <dataValidation allowBlank="1" showInputMessage="1" showErrorMessage="1" prompt="Proceso, política, dispositivo, práctica u otra acción existente   para minimizar el riesgo negativo o potenciar oportunidades positivas." sqref="C10:D11" xr:uid="{00000000-0002-0000-0E00-000007000000}"/>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14"/>
  <sheetViews>
    <sheetView zoomScale="55" zoomScaleNormal="55" workbookViewId="0">
      <selection activeCell="B6" sqref="B6:C6"/>
    </sheetView>
  </sheetViews>
  <sheetFormatPr baseColWidth="10" defaultRowHeight="15" x14ac:dyDescent="0.25"/>
  <cols>
    <col min="1" max="1" width="19.28515625" customWidth="1"/>
    <col min="2" max="2" width="52" customWidth="1"/>
    <col min="3" max="3" width="46.85546875" customWidth="1"/>
    <col min="4" max="4" width="21" customWidth="1"/>
    <col min="21" max="21" width="33.28515625" customWidth="1"/>
    <col min="22" max="22" width="124.42578125" style="256" customWidth="1"/>
    <col min="23" max="23" width="71.28515625" style="256" customWidth="1"/>
  </cols>
  <sheetData>
    <row r="1" spans="1:23" s="99" customFormat="1" x14ac:dyDescent="0.25">
      <c r="A1" s="311" t="str">
        <f>'[14]CONTEXTO ESTRATEGICO'!A1</f>
        <v>SECRETARIA DISTRITAL DE AMBIENTE</v>
      </c>
      <c r="B1" s="312"/>
      <c r="C1" s="312"/>
      <c r="D1" s="312"/>
      <c r="E1" s="312"/>
      <c r="F1" s="312"/>
      <c r="G1" s="312"/>
      <c r="H1" s="312"/>
      <c r="I1" s="312"/>
      <c r="J1" s="312"/>
      <c r="K1" s="312"/>
      <c r="L1" s="312"/>
      <c r="M1" s="312"/>
      <c r="N1" s="312"/>
      <c r="O1" s="312"/>
      <c r="P1" s="312"/>
      <c r="Q1" s="312"/>
      <c r="R1" s="312"/>
      <c r="S1" s="312"/>
      <c r="T1" s="312"/>
      <c r="U1" s="314"/>
      <c r="V1" s="275"/>
      <c r="W1" s="276"/>
    </row>
    <row r="2" spans="1:23" s="99" customFormat="1" ht="15" customHeight="1" x14ac:dyDescent="0.25">
      <c r="A2" s="315" t="str">
        <f>'[14]CONTEXTO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8"/>
      <c r="V2" s="241"/>
      <c r="W2" s="277"/>
    </row>
    <row r="3" spans="1:23" s="99" customFormat="1" ht="15" customHeight="1" x14ac:dyDescent="0.25">
      <c r="A3" s="319"/>
      <c r="B3" s="320"/>
      <c r="C3" s="320"/>
      <c r="D3" s="320"/>
      <c r="E3" s="320"/>
      <c r="F3" s="320"/>
      <c r="G3" s="320"/>
      <c r="H3" s="320"/>
      <c r="I3" s="320"/>
      <c r="J3" s="320"/>
      <c r="K3" s="320"/>
      <c r="L3" s="320"/>
      <c r="M3" s="320"/>
      <c r="N3" s="320"/>
      <c r="O3" s="320"/>
      <c r="P3" s="320"/>
      <c r="Q3" s="320"/>
      <c r="R3" s="320"/>
      <c r="S3" s="320"/>
      <c r="T3" s="320"/>
      <c r="U3" s="321"/>
      <c r="V3" s="241"/>
      <c r="W3" s="277"/>
    </row>
    <row r="4" spans="1:23" s="99" customFormat="1" ht="15" customHeight="1" x14ac:dyDescent="0.25">
      <c r="A4" s="322"/>
      <c r="B4" s="323"/>
      <c r="C4" s="323"/>
      <c r="D4" s="323"/>
      <c r="E4" s="323"/>
      <c r="F4" s="323"/>
      <c r="G4" s="323"/>
      <c r="H4" s="323"/>
      <c r="I4" s="323"/>
      <c r="J4" s="323"/>
      <c r="K4" s="323"/>
      <c r="L4" s="323"/>
      <c r="M4" s="323"/>
      <c r="N4" s="323"/>
      <c r="O4" s="323"/>
      <c r="P4" s="323"/>
      <c r="Q4" s="323"/>
      <c r="R4" s="323"/>
      <c r="S4" s="323"/>
      <c r="T4" s="323"/>
      <c r="U4" s="324"/>
      <c r="V4" s="241"/>
      <c r="W4" s="277"/>
    </row>
    <row r="5" spans="1:23" s="99" customFormat="1" ht="12.75" customHeight="1" x14ac:dyDescent="0.25">
      <c r="A5" s="28" t="s">
        <v>72</v>
      </c>
      <c r="B5" s="325" t="s">
        <v>73</v>
      </c>
      <c r="C5" s="325"/>
      <c r="D5" s="326"/>
      <c r="E5" s="327"/>
      <c r="F5" s="327"/>
      <c r="G5" s="327"/>
      <c r="H5" s="327"/>
      <c r="I5" s="327"/>
      <c r="J5" s="327"/>
      <c r="K5" s="327"/>
      <c r="L5" s="327"/>
      <c r="M5" s="327"/>
      <c r="N5" s="327"/>
      <c r="O5" s="327"/>
      <c r="P5" s="327"/>
      <c r="Q5" s="327"/>
      <c r="R5" s="327"/>
      <c r="S5" s="327"/>
      <c r="T5" s="327"/>
      <c r="U5" s="328"/>
      <c r="V5" s="241"/>
      <c r="W5" s="277"/>
    </row>
    <row r="6" spans="1:23" s="99" customFormat="1" ht="19.5" customHeight="1" x14ac:dyDescent="0.25">
      <c r="A6" s="29" t="s">
        <v>74</v>
      </c>
      <c r="B6" s="332" t="s">
        <v>105</v>
      </c>
      <c r="C6" s="332"/>
      <c r="D6" s="329"/>
      <c r="E6" s="330"/>
      <c r="F6" s="330"/>
      <c r="G6" s="330"/>
      <c r="H6" s="330"/>
      <c r="I6" s="330"/>
      <c r="J6" s="330"/>
      <c r="K6" s="330"/>
      <c r="L6" s="330"/>
      <c r="M6" s="330"/>
      <c r="N6" s="330"/>
      <c r="O6" s="330"/>
      <c r="P6" s="330"/>
      <c r="Q6" s="330"/>
      <c r="R6" s="330"/>
      <c r="S6" s="330"/>
      <c r="T6" s="330"/>
      <c r="U6" s="331"/>
      <c r="V6" s="241"/>
      <c r="W6" s="277"/>
    </row>
    <row r="7" spans="1:23" s="99" customFormat="1" ht="30.75" customHeight="1" x14ac:dyDescent="0.25">
      <c r="A7" s="333" t="s">
        <v>75</v>
      </c>
      <c r="B7" s="334"/>
      <c r="C7" s="325" t="s">
        <v>76</v>
      </c>
      <c r="D7" s="325"/>
      <c r="E7" s="325"/>
      <c r="F7" s="325"/>
      <c r="G7" s="325"/>
      <c r="H7" s="325"/>
      <c r="I7" s="325"/>
      <c r="J7" s="325"/>
      <c r="K7" s="325"/>
      <c r="L7" s="325"/>
      <c r="M7" s="325"/>
      <c r="N7" s="325"/>
      <c r="O7" s="325"/>
      <c r="P7" s="325"/>
      <c r="Q7" s="325"/>
      <c r="R7" s="325"/>
      <c r="S7" s="325"/>
      <c r="T7" s="325"/>
      <c r="U7" s="336"/>
      <c r="V7" s="241"/>
      <c r="W7" s="277"/>
    </row>
    <row r="8" spans="1:23" s="99" customFormat="1" ht="85.5" customHeight="1" x14ac:dyDescent="0.25">
      <c r="A8" s="340" t="str">
        <f>[14]ANALISIS!A8</f>
        <v>EVALUACION, CONTROL Y SEGUIMIENTO</v>
      </c>
      <c r="B8" s="341"/>
      <c r="C8" s="381" t="str">
        <f>'[14]CONTEXTO ESTRATEGICO'!B16</f>
        <v xml:space="preserve">Realizar Evaluación, control y seguimiento ambiental a los factores que generen o puedan generar deterioro ambiental para el normal desarrollo sostenible de los recursos naturales de acuerdo con la normatividad ambiental vigente.
</v>
      </c>
      <c r="D8" s="381"/>
      <c r="E8" s="381"/>
      <c r="F8" s="381"/>
      <c r="G8" s="381"/>
      <c r="H8" s="381"/>
      <c r="I8" s="381"/>
      <c r="J8" s="381"/>
      <c r="K8" s="381"/>
      <c r="L8" s="381"/>
      <c r="M8" s="381"/>
      <c r="N8" s="381"/>
      <c r="O8" s="381"/>
      <c r="P8" s="381"/>
      <c r="Q8" s="381"/>
      <c r="R8" s="381"/>
      <c r="S8" s="381"/>
      <c r="T8" s="381"/>
      <c r="U8" s="382"/>
      <c r="V8" s="241"/>
      <c r="W8" s="277"/>
    </row>
    <row r="9" spans="1:23" s="99" customFormat="1" ht="20.25" customHeight="1" x14ac:dyDescent="0.25">
      <c r="A9" s="286" t="s">
        <v>0</v>
      </c>
      <c r="B9" s="288" t="s">
        <v>1</v>
      </c>
      <c r="C9" s="380" t="s">
        <v>2</v>
      </c>
      <c r="D9" s="380"/>
      <c r="E9" s="380"/>
      <c r="F9" s="380"/>
      <c r="G9" s="380"/>
      <c r="H9" s="380"/>
      <c r="I9" s="380"/>
      <c r="J9" s="380"/>
      <c r="K9" s="380"/>
      <c r="L9" s="380"/>
      <c r="M9" s="380"/>
      <c r="N9" s="380"/>
      <c r="O9" s="380"/>
      <c r="P9" s="380"/>
      <c r="Q9" s="380"/>
      <c r="R9" s="380"/>
      <c r="S9" s="380"/>
      <c r="T9" s="380"/>
      <c r="U9" s="486"/>
      <c r="V9" s="711" t="s">
        <v>504</v>
      </c>
      <c r="W9" s="712"/>
    </row>
    <row r="10" spans="1:23" s="99" customFormat="1" ht="17.25" customHeight="1" x14ac:dyDescent="0.25">
      <c r="A10" s="286"/>
      <c r="B10" s="288"/>
      <c r="C10" s="298" t="s">
        <v>3</v>
      </c>
      <c r="D10" s="97"/>
      <c r="E10" s="97"/>
      <c r="F10" s="298" t="s">
        <v>4</v>
      </c>
      <c r="G10" s="298"/>
      <c r="H10" s="298"/>
      <c r="I10" s="298"/>
      <c r="J10" s="97" t="s">
        <v>5</v>
      </c>
      <c r="K10" s="288" t="s">
        <v>6</v>
      </c>
      <c r="L10" s="288"/>
      <c r="M10" s="288"/>
      <c r="N10" s="288"/>
      <c r="O10" s="288"/>
      <c r="P10" s="288"/>
      <c r="Q10" s="288"/>
      <c r="R10" s="288" t="s">
        <v>146</v>
      </c>
      <c r="S10" s="303" t="s">
        <v>569</v>
      </c>
      <c r="T10" s="303" t="s">
        <v>570</v>
      </c>
      <c r="U10" s="580" t="s">
        <v>7</v>
      </c>
      <c r="V10" s="713" t="s">
        <v>85</v>
      </c>
      <c r="W10" s="714" t="s">
        <v>109</v>
      </c>
    </row>
    <row r="11" spans="1:23" s="99" customFormat="1" ht="80.25" customHeight="1" thickBot="1" x14ac:dyDescent="0.3">
      <c r="A11" s="355"/>
      <c r="B11" s="350"/>
      <c r="C11" s="359"/>
      <c r="D11" s="98" t="s">
        <v>12</v>
      </c>
      <c r="E11" s="98" t="s">
        <v>14</v>
      </c>
      <c r="F11" s="98" t="s">
        <v>16</v>
      </c>
      <c r="G11" s="98" t="s">
        <v>18</v>
      </c>
      <c r="H11" s="98" t="s">
        <v>20</v>
      </c>
      <c r="I11" s="98" t="s">
        <v>22</v>
      </c>
      <c r="J11" s="98" t="s">
        <v>24</v>
      </c>
      <c r="K11" s="350"/>
      <c r="L11" s="350"/>
      <c r="M11" s="350"/>
      <c r="N11" s="350"/>
      <c r="O11" s="350"/>
      <c r="P11" s="350"/>
      <c r="Q11" s="350"/>
      <c r="R11" s="350"/>
      <c r="S11" s="726"/>
      <c r="T11" s="726"/>
      <c r="U11" s="581"/>
      <c r="V11" s="713"/>
      <c r="W11" s="714"/>
    </row>
    <row r="12" spans="1:23" s="99" customFormat="1" ht="362.25" customHeight="1" thickBot="1" x14ac:dyDescent="0.3">
      <c r="A12" s="42" t="str">
        <f>[14]IDENTIFICACIÓN!A12</f>
        <v>R1</v>
      </c>
      <c r="B12" s="224" t="str">
        <f>[14]IDENTIFICACIÓN!B12</f>
        <v>Pérdida intencionada parcial o total, manipulación o alteración de los expedientes o de la información para favorecer a un tercero.</v>
      </c>
      <c r="C12" s="107" t="s">
        <v>571</v>
      </c>
      <c r="D12" s="110" t="s">
        <v>28</v>
      </c>
      <c r="E12" s="110" t="s">
        <v>30</v>
      </c>
      <c r="F12" s="110" t="s">
        <v>32</v>
      </c>
      <c r="G12" s="110" t="s">
        <v>34</v>
      </c>
      <c r="H12" s="110" t="s">
        <v>36</v>
      </c>
      <c r="I12" s="110" t="s">
        <v>38</v>
      </c>
      <c r="J12" s="110" t="s">
        <v>40</v>
      </c>
      <c r="K12" s="8">
        <f>IF(J12="ASIGNADO",15,0)</f>
        <v>15</v>
      </c>
      <c r="L12" s="8">
        <f>IF(I12="ADECUADO",15,0)</f>
        <v>15</v>
      </c>
      <c r="M12" s="8">
        <f>IF(H12="OPORTUNA",15,0)</f>
        <v>15</v>
      </c>
      <c r="N12" s="8">
        <f>IF(D12="PREVENIR",15,0)</f>
        <v>15</v>
      </c>
      <c r="O12" s="8">
        <f>IF(F12="SE INVESTIGAN Y RESUELVEN OPORTUNAMENTE",15,0)</f>
        <v>15</v>
      </c>
      <c r="P12" s="8">
        <f>IF(E12="CONFIABLE",15,0)</f>
        <v>15</v>
      </c>
      <c r="Q12" s="8">
        <f>IF(G12="COMPLETA",10,0)</f>
        <v>10</v>
      </c>
      <c r="R12" s="8">
        <f t="shared" ref="R12:R14" si="0">SUM(K12:Q12)</f>
        <v>100</v>
      </c>
      <c r="S12" s="282">
        <f>IF(AND(R12&gt;0,SUM(R12)=0),R12,IF(AND(SUM(R12:R12)&gt;0,R12=0),AVERAGE(R12:R12),AVERAGE(R12:R12)))</f>
        <v>100</v>
      </c>
      <c r="T12" s="727">
        <f>IF(AND(R12&gt;0,SUM(R16:R20)=0),AVERAGE(R12),IF(AND(R12&gt;0,R16&gt;0,SUM(R17:R20)=0),AVERAGE(R12:R16),IF(AND(R12&gt;0,R16&gt;0,R17&gt;0,SUM(R18:R20)=0),AVERAGE(R12:R17),IF(AND(R12&gt;0,R16&gt;0,R17&gt;0,R18&gt;0,SUM(#REF!)=0),AVERAGE(R12:R20),IF(AND(R12&gt;0,R16&gt;0,R17&gt;0,R18&gt;0,#REF!&gt;0,SUM(#REF!)=0),AVERAGE(R12:R20),IF(AND(R12&gt;0,R16&gt;0,R17&gt;0,R18&gt;0,#REF!&gt;0,#REF!&gt;0,SUM(#REF!)=0),AVERAGE(R12:R20),IF(AND(R12&gt;0,R16&gt;0,R17&gt;0,R18&gt;0,#REF!&gt;0,#REF!&gt;0,#REF!&gt;0,#REF!=0),AVERAGE(R12:R20),(AVERAGE(R12:R20)))))))))</f>
        <v>100</v>
      </c>
      <c r="U12" s="283" t="s">
        <v>572</v>
      </c>
      <c r="V12" s="272" t="s">
        <v>578</v>
      </c>
      <c r="W12" s="281" t="s">
        <v>577</v>
      </c>
    </row>
    <row r="13" spans="1:23" s="99" customFormat="1" ht="222.75" customHeight="1" thickBot="1" x14ac:dyDescent="0.3">
      <c r="A13" s="35" t="str">
        <f>[14]IDENTIFICACIÓN!A13</f>
        <v>R2</v>
      </c>
      <c r="B13" s="156" t="str">
        <f>[14]IDENTIFICACIÓN!B13</f>
        <v>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v>
      </c>
      <c r="C13" s="6" t="s">
        <v>573</v>
      </c>
      <c r="D13" s="9" t="s">
        <v>28</v>
      </c>
      <c r="E13" s="9" t="s">
        <v>30</v>
      </c>
      <c r="F13" s="9" t="s">
        <v>32</v>
      </c>
      <c r="G13" s="110" t="s">
        <v>34</v>
      </c>
      <c r="H13" s="9" t="s">
        <v>36</v>
      </c>
      <c r="I13" s="9" t="s">
        <v>38</v>
      </c>
      <c r="J13" s="9" t="s">
        <v>40</v>
      </c>
      <c r="K13" s="8">
        <f t="shared" ref="K13:K14" si="1">IF(J13="ASIGNADO",15,0)</f>
        <v>15</v>
      </c>
      <c r="L13" s="8">
        <f t="shared" ref="L13:L14" si="2">IF(I13="ADECUADO",15,0)</f>
        <v>15</v>
      </c>
      <c r="M13" s="8">
        <f t="shared" ref="M13:M14" si="3">IF(H13="OPORTUNA",15,0)</f>
        <v>15</v>
      </c>
      <c r="N13" s="8">
        <f t="shared" ref="N13:N14" si="4">IF(D13="PREVENIR",15,0)</f>
        <v>15</v>
      </c>
      <c r="O13" s="8">
        <f t="shared" ref="O13:O14" si="5">IF(F13="SE INVESTIGAN Y RESUELVEN OPORTUNAMENTE",15,0)</f>
        <v>15</v>
      </c>
      <c r="P13" s="8">
        <f t="shared" ref="P13:P14" si="6">IF(E13="CONFIABLE",15,0)</f>
        <v>15</v>
      </c>
      <c r="Q13" s="8">
        <f t="shared" ref="Q13:Q14" si="7">IF(G13="COMPLETA",10,0)</f>
        <v>10</v>
      </c>
      <c r="R13" s="8">
        <f t="shared" si="0"/>
        <v>100</v>
      </c>
      <c r="S13" s="282">
        <f>IF(AND(R13&gt;0,SUM(R13)=0),R13,IF(AND(SUM(R13:R13)&gt;0,R13=0),AVERAGE(R13:R13),AVERAGE(R13:R13)))</f>
        <v>100</v>
      </c>
      <c r="T13" s="728"/>
      <c r="U13" s="283" t="s">
        <v>574</v>
      </c>
      <c r="V13" s="272"/>
      <c r="W13" s="281" t="s">
        <v>580</v>
      </c>
    </row>
    <row r="14" spans="1:23" s="99" customFormat="1" ht="243" customHeight="1" x14ac:dyDescent="0.25">
      <c r="A14" s="35" t="str">
        <f>[14]IDENTIFICACIÓN!A14</f>
        <v>R3</v>
      </c>
      <c r="B14" s="156" t="str">
        <f>[14]IDENTIFICACIÓN!B14</f>
        <v xml:space="preserve">Incumplimiento parcial o total de los procedimientos o regulaciones legales ambientales aplicables </v>
      </c>
      <c r="C14" s="6" t="s">
        <v>575</v>
      </c>
      <c r="D14" s="9" t="s">
        <v>28</v>
      </c>
      <c r="E14" s="9" t="s">
        <v>30</v>
      </c>
      <c r="F14" s="9" t="s">
        <v>32</v>
      </c>
      <c r="G14" s="110" t="s">
        <v>34</v>
      </c>
      <c r="H14" s="9" t="s">
        <v>36</v>
      </c>
      <c r="I14" s="9" t="s">
        <v>38</v>
      </c>
      <c r="J14" s="9" t="s">
        <v>40</v>
      </c>
      <c r="K14" s="8">
        <f t="shared" si="1"/>
        <v>15</v>
      </c>
      <c r="L14" s="8">
        <f t="shared" si="2"/>
        <v>15</v>
      </c>
      <c r="M14" s="8">
        <f t="shared" si="3"/>
        <v>15</v>
      </c>
      <c r="N14" s="8">
        <f t="shared" si="4"/>
        <v>15</v>
      </c>
      <c r="O14" s="8">
        <f t="shared" si="5"/>
        <v>15</v>
      </c>
      <c r="P14" s="8">
        <f t="shared" si="6"/>
        <v>15</v>
      </c>
      <c r="Q14" s="8">
        <f t="shared" si="7"/>
        <v>10</v>
      </c>
      <c r="R14" s="8">
        <f t="shared" si="0"/>
        <v>100</v>
      </c>
      <c r="S14" s="282">
        <f>IF(AND(R14&gt;0,SUM(R14)=0),R14,IF(AND(SUM(R14:R14)&gt;0,R14=0),AVERAGE(R14:R14),AVERAGE(R14:R14)))</f>
        <v>100</v>
      </c>
      <c r="T14" s="728"/>
      <c r="U14" s="283" t="s">
        <v>576</v>
      </c>
      <c r="V14" s="256"/>
      <c r="W14" s="284" t="s">
        <v>581</v>
      </c>
    </row>
  </sheetData>
  <mergeCells count="24">
    <mergeCell ref="U10:U11"/>
    <mergeCell ref="T12:T14"/>
    <mergeCell ref="V9:W9"/>
    <mergeCell ref="V10:V11"/>
    <mergeCell ref="W10:W11"/>
    <mergeCell ref="A7:B7"/>
    <mergeCell ref="C7:U7"/>
    <mergeCell ref="A8:B8"/>
    <mergeCell ref="C8:U8"/>
    <mergeCell ref="A9:A11"/>
    <mergeCell ref="B9:B11"/>
    <mergeCell ref="C9:U9"/>
    <mergeCell ref="C10:C11"/>
    <mergeCell ref="F10:I10"/>
    <mergeCell ref="K10:Q11"/>
    <mergeCell ref="R10:R11"/>
    <mergeCell ref="S10:S11"/>
    <mergeCell ref="T10:T11"/>
    <mergeCell ref="A1:U1"/>
    <mergeCell ref="A2:U2"/>
    <mergeCell ref="A3:U4"/>
    <mergeCell ref="B5:C5"/>
    <mergeCell ref="D5:U6"/>
    <mergeCell ref="B6:C6"/>
  </mergeCells>
  <dataValidations count="8">
    <dataValidation type="list" allowBlank="1" showInputMessage="1" showErrorMessage="1" sqref="F12:F14" xr:uid="{00000000-0002-0000-0F00-000000000000}">
      <formula1>$I$33:$I$34</formula1>
    </dataValidation>
    <dataValidation type="list" allowBlank="1" showInputMessage="1" showErrorMessage="1" sqref="G12:G14" xr:uid="{00000000-0002-0000-0F00-000001000000}">
      <formula1>$H$33:$H$35</formula1>
    </dataValidation>
    <dataValidation type="list" allowBlank="1" showInputMessage="1" showErrorMessage="1" sqref="E12:E14" xr:uid="{00000000-0002-0000-0F00-000002000000}">
      <formula1>$G$33:$G$34</formula1>
    </dataValidation>
    <dataValidation type="list" allowBlank="1" showInputMessage="1" showErrorMessage="1" sqref="D12:D14" xr:uid="{00000000-0002-0000-0F00-000003000000}">
      <formula1>$F$33:$F$35</formula1>
    </dataValidation>
    <dataValidation type="list" allowBlank="1" showInputMessage="1" showErrorMessage="1" sqref="H12:H14" xr:uid="{00000000-0002-0000-0F00-000004000000}">
      <formula1>$E$33:$E$34</formula1>
    </dataValidation>
    <dataValidation type="list" allowBlank="1" showInputMessage="1" showErrorMessage="1" sqref="I12:I14" xr:uid="{00000000-0002-0000-0F00-000005000000}">
      <formula1>$D$33:$D$34</formula1>
    </dataValidation>
    <dataValidation type="list" allowBlank="1" showInputMessage="1" showErrorMessage="1" sqref="J12:J14" xr:uid="{00000000-0002-0000-0F00-000006000000}">
      <formula1>$C$33:$C$34</formula1>
    </dataValidation>
    <dataValidation allowBlank="1" showInputMessage="1" showErrorMessage="1" prompt="Proceso, política, dispositivo, práctica u otra acción existente   para minimizar el riesgo negativo o potenciar oportunidades positivas." sqref="C10:C11" xr:uid="{00000000-0002-0000-0F00-000007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3"/>
  <sheetViews>
    <sheetView zoomScale="55" zoomScaleNormal="55" workbookViewId="0">
      <selection sqref="A1:AD1"/>
    </sheetView>
  </sheetViews>
  <sheetFormatPr baseColWidth="10" defaultRowHeight="14.25" x14ac:dyDescent="0.2"/>
  <cols>
    <col min="1" max="1" width="20.28515625" style="50" customWidth="1"/>
    <col min="2" max="2" width="29.140625" style="50" customWidth="1"/>
    <col min="3" max="3" width="36.85546875" style="50" customWidth="1"/>
    <col min="4" max="4" width="44.7109375" style="50" customWidth="1"/>
    <col min="5" max="5" width="83.140625" style="50" customWidth="1"/>
    <col min="6" max="6" width="36.85546875" style="50" customWidth="1"/>
    <col min="7" max="7" width="21.28515625" style="50" customWidth="1"/>
    <col min="8" max="8" width="15.7109375" style="50" customWidth="1"/>
    <col min="9" max="9" width="24" style="50" customWidth="1"/>
    <col min="10" max="10" width="19.5703125" style="50" customWidth="1"/>
    <col min="11" max="11" width="22.85546875" style="50" customWidth="1"/>
    <col min="12" max="12" width="24.42578125" style="50" customWidth="1"/>
    <col min="13" max="13" width="19.140625" style="50" customWidth="1"/>
    <col min="14" max="14" width="19.5703125" style="50" customWidth="1"/>
    <col min="15" max="15" width="19.85546875" style="50" customWidth="1"/>
    <col min="16" max="16" width="16.5703125" style="50" customWidth="1"/>
    <col min="17" max="17" width="20.5703125" style="50" customWidth="1"/>
    <col min="18" max="18" width="18.42578125" style="50" customWidth="1"/>
    <col min="19" max="20" width="21.85546875" style="50" customWidth="1"/>
    <col min="21" max="27" width="11.42578125" style="50"/>
    <col min="28" max="28" width="30.140625" style="50" customWidth="1"/>
    <col min="29" max="29" width="28.28515625" style="50" customWidth="1"/>
    <col min="30" max="30" width="63.85546875" style="50" customWidth="1"/>
    <col min="31" max="16384" width="11.42578125" style="50"/>
  </cols>
  <sheetData>
    <row r="1" spans="1:30" x14ac:dyDescent="0.2">
      <c r="A1" s="360" t="str">
        <f>'[1]CONTEXTO ESTRATEGICO'!A1</f>
        <v>SECRETARIA DISTRITAL DE AMBIENTE</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2"/>
      <c r="AC1" s="362"/>
      <c r="AD1" s="363"/>
    </row>
    <row r="2" spans="1:30" x14ac:dyDescent="0.2">
      <c r="A2" s="364" t="str">
        <f>'[1]CONTEXTO ESTRATEGICO'!A2</f>
        <v>APLICATIVO PARA EL LEVANTAMIENTO Y SEGUIMIENTO DEL  MAPA DE RIESGOS  POR PROCESO</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6"/>
      <c r="AC2" s="366"/>
      <c r="AD2" s="367"/>
    </row>
    <row r="3" spans="1:30" x14ac:dyDescent="0.2">
      <c r="A3" s="368"/>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70"/>
    </row>
    <row r="4" spans="1:30" x14ac:dyDescent="0.2">
      <c r="A4" s="371"/>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3"/>
    </row>
    <row r="5" spans="1:30" x14ac:dyDescent="0.2">
      <c r="A5" s="28" t="s">
        <v>72</v>
      </c>
      <c r="B5" s="325" t="s">
        <v>73</v>
      </c>
      <c r="C5" s="325"/>
      <c r="D5" s="325"/>
      <c r="E5" s="31"/>
      <c r="F5" s="31"/>
      <c r="G5" s="326"/>
      <c r="H5" s="327"/>
      <c r="I5" s="327"/>
      <c r="J5" s="327"/>
      <c r="K5" s="327"/>
      <c r="L5" s="327"/>
      <c r="M5" s="327"/>
      <c r="N5" s="327"/>
      <c r="O5" s="327"/>
      <c r="P5" s="327"/>
      <c r="Q5" s="327"/>
      <c r="R5" s="327"/>
      <c r="S5" s="327"/>
      <c r="T5" s="327"/>
      <c r="U5" s="327"/>
      <c r="V5" s="327"/>
      <c r="W5" s="327"/>
      <c r="X5" s="327"/>
      <c r="Y5" s="327"/>
      <c r="Z5" s="327"/>
      <c r="AA5" s="327"/>
      <c r="AB5" s="327"/>
      <c r="AC5" s="327"/>
      <c r="AD5" s="328"/>
    </row>
    <row r="6" spans="1:30" ht="29.25" customHeight="1" x14ac:dyDescent="0.2">
      <c r="A6" s="29" t="s">
        <v>74</v>
      </c>
      <c r="B6" s="332" t="s">
        <v>105</v>
      </c>
      <c r="C6" s="332"/>
      <c r="D6" s="332"/>
      <c r="E6" s="32"/>
      <c r="F6" s="32"/>
      <c r="G6" s="329"/>
      <c r="H6" s="330"/>
      <c r="I6" s="330"/>
      <c r="J6" s="330"/>
      <c r="K6" s="330"/>
      <c r="L6" s="330"/>
      <c r="M6" s="330"/>
      <c r="N6" s="330"/>
      <c r="O6" s="330"/>
      <c r="P6" s="330"/>
      <c r="Q6" s="330"/>
      <c r="R6" s="330"/>
      <c r="S6" s="330"/>
      <c r="T6" s="330"/>
      <c r="U6" s="330"/>
      <c r="V6" s="330"/>
      <c r="W6" s="330"/>
      <c r="X6" s="330"/>
      <c r="Y6" s="330"/>
      <c r="Z6" s="330"/>
      <c r="AA6" s="330"/>
      <c r="AB6" s="330"/>
      <c r="AC6" s="330"/>
      <c r="AD6" s="331"/>
    </row>
    <row r="7" spans="1:30" x14ac:dyDescent="0.2">
      <c r="A7" s="333" t="s">
        <v>75</v>
      </c>
      <c r="B7" s="334"/>
      <c r="C7" s="46"/>
      <c r="D7" s="325" t="s">
        <v>76</v>
      </c>
      <c r="E7" s="325"/>
      <c r="F7" s="325"/>
      <c r="G7" s="325"/>
      <c r="H7" s="325"/>
      <c r="I7" s="325"/>
      <c r="J7" s="325"/>
      <c r="K7" s="325"/>
      <c r="L7" s="325"/>
      <c r="M7" s="325"/>
      <c r="N7" s="325"/>
      <c r="O7" s="325"/>
      <c r="P7" s="325"/>
      <c r="Q7" s="325"/>
      <c r="R7" s="325"/>
      <c r="S7" s="325"/>
      <c r="T7" s="325"/>
      <c r="U7" s="325"/>
      <c r="V7" s="325"/>
      <c r="W7" s="325"/>
      <c r="X7" s="325"/>
      <c r="Y7" s="325"/>
      <c r="Z7" s="325"/>
      <c r="AA7" s="325"/>
      <c r="AB7" s="335"/>
      <c r="AC7" s="335"/>
      <c r="AD7" s="336"/>
    </row>
    <row r="8" spans="1:30" ht="43.5" customHeight="1" x14ac:dyDescent="0.2">
      <c r="A8" s="340" t="s">
        <v>101</v>
      </c>
      <c r="B8" s="341"/>
      <c r="C8" s="47" t="s">
        <v>107</v>
      </c>
      <c r="D8" s="352" t="str">
        <f>'[1]CONTEXTO ESTRATEGICO'!B16</f>
        <v>Brindar acompañamiento a los diferentes procesos de la Entidad con el fin de fomentar el autocontrol y determinar oportunidades de mejoramiento continuo a partir de las evaluaciones, auditorías internas y seguimientos.</v>
      </c>
      <c r="E8" s="352"/>
      <c r="F8" s="352"/>
      <c r="G8" s="352"/>
      <c r="H8" s="352"/>
      <c r="I8" s="352"/>
      <c r="J8" s="352"/>
      <c r="K8" s="352"/>
      <c r="L8" s="352"/>
      <c r="M8" s="352"/>
      <c r="N8" s="352"/>
      <c r="O8" s="352"/>
      <c r="P8" s="352"/>
      <c r="Q8" s="352"/>
      <c r="R8" s="352"/>
      <c r="S8" s="352"/>
      <c r="T8" s="352"/>
      <c r="U8" s="352"/>
      <c r="V8" s="352"/>
      <c r="W8" s="352"/>
      <c r="X8" s="352"/>
      <c r="Y8" s="352"/>
      <c r="Z8" s="352"/>
      <c r="AA8" s="352"/>
      <c r="AB8" s="353"/>
      <c r="AC8" s="353"/>
      <c r="AD8" s="354"/>
    </row>
    <row r="9" spans="1:30" x14ac:dyDescent="0.2">
      <c r="A9" s="286" t="s">
        <v>0</v>
      </c>
      <c r="B9" s="288" t="s">
        <v>1</v>
      </c>
      <c r="C9" s="350" t="s">
        <v>103</v>
      </c>
      <c r="D9" s="356" t="s">
        <v>2</v>
      </c>
      <c r="E9" s="356"/>
      <c r="F9" s="356"/>
      <c r="G9" s="356"/>
      <c r="H9" s="356"/>
      <c r="I9" s="356"/>
      <c r="J9" s="356"/>
      <c r="K9" s="356"/>
      <c r="L9" s="356"/>
      <c r="M9" s="356"/>
      <c r="N9" s="356"/>
      <c r="O9" s="356"/>
      <c r="P9" s="356"/>
      <c r="Q9" s="356"/>
      <c r="R9" s="356"/>
      <c r="S9" s="356"/>
      <c r="T9" s="356"/>
      <c r="U9" s="356"/>
      <c r="V9" s="356"/>
      <c r="W9" s="356"/>
      <c r="X9" s="356"/>
      <c r="Y9" s="356"/>
      <c r="Z9" s="356"/>
      <c r="AA9" s="356"/>
      <c r="AB9" s="357"/>
      <c r="AC9" s="357"/>
      <c r="AD9" s="358"/>
    </row>
    <row r="10" spans="1:30" ht="57" customHeight="1" x14ac:dyDescent="0.2">
      <c r="A10" s="286"/>
      <c r="B10" s="288"/>
      <c r="C10" s="351"/>
      <c r="D10" s="298" t="s">
        <v>3</v>
      </c>
      <c r="E10" s="3"/>
      <c r="F10" s="3"/>
      <c r="G10" s="3"/>
      <c r="H10" s="3"/>
      <c r="I10" s="3"/>
      <c r="J10" s="3"/>
      <c r="K10" s="298" t="s">
        <v>4</v>
      </c>
      <c r="L10" s="298"/>
      <c r="M10" s="298"/>
      <c r="N10" s="298"/>
      <c r="O10" s="298"/>
      <c r="P10" s="298"/>
      <c r="Q10" s="298"/>
      <c r="R10" s="3"/>
      <c r="S10" s="3" t="s">
        <v>5</v>
      </c>
      <c r="T10" s="3"/>
      <c r="U10" s="288" t="s">
        <v>6</v>
      </c>
      <c r="V10" s="288"/>
      <c r="W10" s="288"/>
      <c r="X10" s="288"/>
      <c r="Y10" s="288"/>
      <c r="Z10" s="288"/>
      <c r="AA10" s="288"/>
      <c r="AB10" s="346" t="s">
        <v>7</v>
      </c>
      <c r="AC10" s="33"/>
      <c r="AD10" s="348" t="s">
        <v>80</v>
      </c>
    </row>
    <row r="11" spans="1:30" ht="186" customHeight="1" thickBot="1" x14ac:dyDescent="0.25">
      <c r="A11" s="355"/>
      <c r="B11" s="350"/>
      <c r="C11" s="351"/>
      <c r="D11" s="359"/>
      <c r="E11" s="30" t="s">
        <v>81</v>
      </c>
      <c r="F11" s="3" t="s">
        <v>11</v>
      </c>
      <c r="G11" s="5" t="s">
        <v>12</v>
      </c>
      <c r="H11" s="3" t="s">
        <v>82</v>
      </c>
      <c r="I11" s="5" t="s">
        <v>14</v>
      </c>
      <c r="J11" s="3" t="s">
        <v>15</v>
      </c>
      <c r="K11" s="5" t="s">
        <v>16</v>
      </c>
      <c r="L11" s="3" t="s">
        <v>83</v>
      </c>
      <c r="M11" s="5" t="s">
        <v>18</v>
      </c>
      <c r="N11" s="3" t="s">
        <v>19</v>
      </c>
      <c r="O11" s="5" t="s">
        <v>20</v>
      </c>
      <c r="P11" s="3" t="s">
        <v>21</v>
      </c>
      <c r="Q11" s="5" t="s">
        <v>22</v>
      </c>
      <c r="R11" s="3" t="s">
        <v>23</v>
      </c>
      <c r="S11" s="5" t="s">
        <v>24</v>
      </c>
      <c r="T11" s="3" t="s">
        <v>84</v>
      </c>
      <c r="U11" s="350"/>
      <c r="V11" s="350"/>
      <c r="W11" s="350"/>
      <c r="X11" s="350"/>
      <c r="Y11" s="350"/>
      <c r="Z11" s="350"/>
      <c r="AA11" s="350"/>
      <c r="AB11" s="347"/>
      <c r="AC11" s="34" t="s">
        <v>85</v>
      </c>
      <c r="AD11" s="349"/>
    </row>
    <row r="12" spans="1:30" ht="409.6" thickBot="1" x14ac:dyDescent="0.25">
      <c r="A12" s="35" t="str">
        <f>[1]IDENTIFICACIÓN!A12</f>
        <v>R1</v>
      </c>
      <c r="B12" s="54" t="str">
        <f>[1]IDENTIFICACIÓN!B12</f>
        <v xml:space="preserve"> Violación al Debido Proceso</v>
      </c>
      <c r="C12" s="143"/>
      <c r="D12" s="51" t="s">
        <v>77</v>
      </c>
      <c r="E12" s="52" t="s">
        <v>106</v>
      </c>
      <c r="F12" s="36" t="s">
        <v>86</v>
      </c>
      <c r="G12" s="37" t="s">
        <v>28</v>
      </c>
      <c r="H12" s="7" t="s">
        <v>29</v>
      </c>
      <c r="I12" s="37" t="s">
        <v>30</v>
      </c>
      <c r="J12" s="38" t="s">
        <v>87</v>
      </c>
      <c r="K12" s="37" t="s">
        <v>32</v>
      </c>
      <c r="L12" s="7" t="s">
        <v>88</v>
      </c>
      <c r="M12" s="37" t="s">
        <v>34</v>
      </c>
      <c r="N12" s="7" t="s">
        <v>89</v>
      </c>
      <c r="O12" s="37" t="s">
        <v>36</v>
      </c>
      <c r="P12" s="7" t="s">
        <v>90</v>
      </c>
      <c r="Q12" s="37" t="s">
        <v>38</v>
      </c>
      <c r="R12" s="7" t="s">
        <v>91</v>
      </c>
      <c r="S12" s="37" t="s">
        <v>40</v>
      </c>
      <c r="T12" s="7" t="s">
        <v>91</v>
      </c>
      <c r="U12" s="8">
        <f>IF(S12="ASIGNADO",15,0)</f>
        <v>15</v>
      </c>
      <c r="V12" s="8">
        <f>IF(Q12="ADECUADO",15,0)</f>
        <v>15</v>
      </c>
      <c r="W12" s="8">
        <f>IF(O12="OPORTUNA",15,0)</f>
        <v>15</v>
      </c>
      <c r="X12" s="8">
        <f>IF(G12="PREVENIR",15,0)</f>
        <v>15</v>
      </c>
      <c r="Y12" s="8">
        <f>IF(K12="SE INVESTIGAN Y RESUELVEN OPORTUNAMENTE",15,0)</f>
        <v>15</v>
      </c>
      <c r="Z12" s="8">
        <f>IF(I12="CONFIABLE",15,0)</f>
        <v>15</v>
      </c>
      <c r="AA12" s="8">
        <f>IF(M12="COMPLETA",10,0)</f>
        <v>10</v>
      </c>
      <c r="AB12" s="39" t="s">
        <v>92</v>
      </c>
      <c r="AC12" s="40" t="s">
        <v>93</v>
      </c>
      <c r="AD12" s="41" t="s">
        <v>78</v>
      </c>
    </row>
    <row r="13" spans="1:30" ht="384.75" x14ac:dyDescent="0.2">
      <c r="A13" s="42" t="str">
        <f>[1]IDENTIFICACIÓN!A13</f>
        <v>R2</v>
      </c>
      <c r="B13" s="55" t="str">
        <f>[1]IDENTIFICACIÓN!B13</f>
        <v>Violación de la reserva legal de los procesos
disciplinarios para obtener un beneficio económico o beneficio al disciplinado.</v>
      </c>
      <c r="C13" s="144" t="s">
        <v>104</v>
      </c>
      <c r="D13" s="56" t="s">
        <v>94</v>
      </c>
      <c r="E13" s="53" t="s">
        <v>79</v>
      </c>
      <c r="F13" s="36" t="s">
        <v>86</v>
      </c>
      <c r="G13" s="37" t="s">
        <v>95</v>
      </c>
      <c r="H13" s="43" t="s">
        <v>29</v>
      </c>
      <c r="I13" s="37" t="s">
        <v>30</v>
      </c>
      <c r="J13" s="38" t="s">
        <v>96</v>
      </c>
      <c r="K13" s="37" t="s">
        <v>32</v>
      </c>
      <c r="L13" s="38" t="s">
        <v>97</v>
      </c>
      <c r="M13" s="37" t="s">
        <v>34</v>
      </c>
      <c r="N13" s="38" t="s">
        <v>98</v>
      </c>
      <c r="O13" s="37" t="s">
        <v>36</v>
      </c>
      <c r="P13" s="43" t="s">
        <v>90</v>
      </c>
      <c r="Q13" s="37" t="s">
        <v>38</v>
      </c>
      <c r="R13" s="43" t="s">
        <v>91</v>
      </c>
      <c r="S13" s="37" t="s">
        <v>40</v>
      </c>
      <c r="T13" s="7" t="s">
        <v>91</v>
      </c>
      <c r="U13" s="8">
        <f>IF(S13="ASIGNADO",15,0)</f>
        <v>15</v>
      </c>
      <c r="V13" s="8">
        <f>IF(Q13="ADECUADO",15,0)</f>
        <v>15</v>
      </c>
      <c r="W13" s="8">
        <f>IF(O13="OPORTUNA",15,0)</f>
        <v>15</v>
      </c>
      <c r="X13" s="8">
        <f>IF(G13="PREVENIR",15,0)</f>
        <v>0</v>
      </c>
      <c r="Y13" s="8">
        <v>15</v>
      </c>
      <c r="Z13" s="8">
        <f>IF(I13="CONFIABLE",15,0)</f>
        <v>15</v>
      </c>
      <c r="AA13" s="8">
        <f>IF(M13="COMPLETA",10,0)</f>
        <v>10</v>
      </c>
      <c r="AB13" s="57" t="s">
        <v>92</v>
      </c>
      <c r="AC13" s="44" t="s">
        <v>99</v>
      </c>
      <c r="AD13" s="45" t="s">
        <v>100</v>
      </c>
    </row>
  </sheetData>
  <mergeCells count="19">
    <mergeCell ref="A1:AD1"/>
    <mergeCell ref="A2:AD2"/>
    <mergeCell ref="A3:AD4"/>
    <mergeCell ref="B5:D5"/>
    <mergeCell ref="G5:AD6"/>
    <mergeCell ref="B6:D6"/>
    <mergeCell ref="AB10:AB11"/>
    <mergeCell ref="AD10:AD11"/>
    <mergeCell ref="C9:C11"/>
    <mergeCell ref="A7:B7"/>
    <mergeCell ref="D7:AD7"/>
    <mergeCell ref="A8:B8"/>
    <mergeCell ref="D8:AD8"/>
    <mergeCell ref="A9:A11"/>
    <mergeCell ref="B9:B11"/>
    <mergeCell ref="D9:AD9"/>
    <mergeCell ref="D10:D11"/>
    <mergeCell ref="K10:Q10"/>
    <mergeCell ref="U10:AA11"/>
  </mergeCells>
  <dataValidations count="8">
    <dataValidation type="list" allowBlank="1" showInputMessage="1" showErrorMessage="1" sqref="K12:K13" xr:uid="{00000000-0002-0000-0100-000000000000}">
      <formula1>$Q$30:$Q$31</formula1>
    </dataValidation>
    <dataValidation type="list" allowBlank="1" showInputMessage="1" showErrorMessage="1" sqref="M12:M13" xr:uid="{00000000-0002-0000-0100-000001000000}">
      <formula1>$O$30:$O$32</formula1>
    </dataValidation>
    <dataValidation type="list" allowBlank="1" showInputMessage="1" showErrorMessage="1" sqref="I12:I13" xr:uid="{00000000-0002-0000-0100-000002000000}">
      <formula1>$M$30:$M$31</formula1>
    </dataValidation>
    <dataValidation type="list" allowBlank="1" showInputMessage="1" showErrorMessage="1" sqref="G12:G13" xr:uid="{00000000-0002-0000-0100-000003000000}">
      <formula1>$K$30:$K$32</formula1>
    </dataValidation>
    <dataValidation type="list" allowBlank="1" showInputMessage="1" showErrorMessage="1" sqref="O12:O13" xr:uid="{00000000-0002-0000-0100-000004000000}">
      <formula1>$I$30:$I$31</formula1>
    </dataValidation>
    <dataValidation type="list" allowBlank="1" showInputMessage="1" showErrorMessage="1" sqref="Q12:Q13" xr:uid="{00000000-0002-0000-0100-000005000000}">
      <formula1>$G$30:$G$31</formula1>
    </dataValidation>
    <dataValidation type="list" allowBlank="1" showInputMessage="1" showErrorMessage="1" sqref="S12:S13" xr:uid="{00000000-0002-0000-0100-000006000000}">
      <formula1>$D$30:$D$31</formula1>
    </dataValidation>
    <dataValidation allowBlank="1" showInputMessage="1" showErrorMessage="1" prompt="Proceso, política, dispositivo, práctica u otra acción existente   para minimizar el riesgo negativo o potenciar oportunidades positivas." sqref="D10:D11 F11 E10:F10" xr:uid="{00000000-0002-0000-0100-000007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5"/>
  <sheetViews>
    <sheetView zoomScale="55" zoomScaleNormal="55" workbookViewId="0">
      <selection activeCell="P12" sqref="P12"/>
    </sheetView>
  </sheetViews>
  <sheetFormatPr baseColWidth="10" defaultRowHeight="15" x14ac:dyDescent="0.25"/>
  <cols>
    <col min="1" max="1" width="14" customWidth="1"/>
    <col min="2" max="2" width="32" customWidth="1"/>
    <col min="3" max="3" width="52.42578125" customWidth="1"/>
    <col min="4" max="5" width="52" customWidth="1"/>
    <col min="6" max="6" width="20.5703125" customWidth="1"/>
    <col min="7" max="7" width="23.5703125" customWidth="1"/>
    <col min="8" max="8" width="23.85546875" customWidth="1"/>
    <col min="9" max="9" width="30.140625" customWidth="1"/>
    <col min="10" max="10" width="22.85546875" customWidth="1"/>
    <col min="11" max="11" width="26" customWidth="1"/>
    <col min="12" max="12" width="22.140625" customWidth="1"/>
    <col min="13" max="13" width="23.140625" customWidth="1"/>
    <col min="14" max="14" width="29.85546875" customWidth="1"/>
    <col min="15" max="15" width="34" customWidth="1"/>
    <col min="16" max="17" width="25.140625" customWidth="1"/>
    <col min="18" max="18" width="23.42578125" customWidth="1"/>
    <col min="19" max="19" width="27.5703125" customWidth="1"/>
    <col min="20" max="20" width="28.28515625" customWidth="1"/>
    <col min="28" max="28" width="34.28515625" customWidth="1"/>
    <col min="29" max="29" width="32" customWidth="1"/>
    <col min="30" max="30" width="36.140625" customWidth="1"/>
  </cols>
  <sheetData>
    <row r="1" spans="1:30" ht="15" customHeight="1" x14ac:dyDescent="0.25">
      <c r="A1" s="311" t="str">
        <f>'[2]CONTEXTO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4"/>
    </row>
    <row r="2" spans="1:30" ht="15" customHeight="1" x14ac:dyDescent="0.25">
      <c r="A2" s="315" t="str">
        <f>'[2]CONTEXTO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8"/>
    </row>
    <row r="3" spans="1:30" x14ac:dyDescent="0.25">
      <c r="A3" s="58"/>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61"/>
      <c r="AD3" s="62"/>
    </row>
    <row r="4" spans="1:30" x14ac:dyDescent="0.25">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60"/>
    </row>
    <row r="5" spans="1:30" x14ac:dyDescent="0.25">
      <c r="A5" s="28" t="s">
        <v>72</v>
      </c>
      <c r="B5" s="325" t="s">
        <v>73</v>
      </c>
      <c r="C5" s="325"/>
      <c r="D5" s="325"/>
      <c r="E5" s="325"/>
      <c r="F5" s="325"/>
      <c r="G5" s="383"/>
      <c r="H5" s="383"/>
      <c r="I5" s="383"/>
      <c r="J5" s="383"/>
      <c r="K5" s="383"/>
      <c r="L5" s="383"/>
      <c r="M5" s="383"/>
      <c r="N5" s="383"/>
      <c r="O5" s="383"/>
      <c r="P5" s="383"/>
      <c r="Q5" s="383"/>
      <c r="R5" s="383"/>
      <c r="S5" s="383"/>
      <c r="T5" s="383"/>
      <c r="U5" s="383"/>
      <c r="V5" s="383"/>
      <c r="W5" s="383"/>
      <c r="X5" s="383"/>
      <c r="Y5" s="383"/>
      <c r="Z5" s="383"/>
      <c r="AA5" s="383"/>
      <c r="AB5" s="383"/>
      <c r="AC5" s="383"/>
      <c r="AD5" s="384"/>
    </row>
    <row r="6" spans="1:30" ht="28.5" customHeight="1" x14ac:dyDescent="0.25">
      <c r="A6" s="29" t="s">
        <v>74</v>
      </c>
      <c r="B6" s="332" t="s">
        <v>105</v>
      </c>
      <c r="C6" s="332"/>
      <c r="D6" s="332"/>
      <c r="E6" s="325"/>
      <c r="F6" s="325"/>
      <c r="G6" s="383"/>
      <c r="H6" s="383"/>
      <c r="I6" s="383"/>
      <c r="J6" s="383"/>
      <c r="K6" s="383"/>
      <c r="L6" s="383"/>
      <c r="M6" s="383"/>
      <c r="N6" s="383"/>
      <c r="O6" s="383"/>
      <c r="P6" s="383"/>
      <c r="Q6" s="383"/>
      <c r="R6" s="383"/>
      <c r="S6" s="383"/>
      <c r="T6" s="383"/>
      <c r="U6" s="383"/>
      <c r="V6" s="383"/>
      <c r="W6" s="383"/>
      <c r="X6" s="383"/>
      <c r="Y6" s="383"/>
      <c r="Z6" s="383"/>
      <c r="AA6" s="383"/>
      <c r="AB6" s="383"/>
      <c r="AC6" s="383"/>
      <c r="AD6" s="384"/>
    </row>
    <row r="7" spans="1:30" x14ac:dyDescent="0.25">
      <c r="A7" s="333" t="s">
        <v>75</v>
      </c>
      <c r="B7" s="334"/>
      <c r="C7" s="46"/>
      <c r="D7" s="325" t="s">
        <v>76</v>
      </c>
      <c r="E7" s="325"/>
      <c r="F7" s="325"/>
      <c r="G7" s="325"/>
      <c r="H7" s="325"/>
      <c r="I7" s="325"/>
      <c r="J7" s="325"/>
      <c r="K7" s="325"/>
      <c r="L7" s="325"/>
      <c r="M7" s="325"/>
      <c r="N7" s="325"/>
      <c r="O7" s="325"/>
      <c r="P7" s="325"/>
      <c r="Q7" s="325"/>
      <c r="R7" s="325"/>
      <c r="S7" s="325"/>
      <c r="T7" s="325"/>
      <c r="U7" s="325"/>
      <c r="V7" s="325"/>
      <c r="W7" s="325"/>
      <c r="X7" s="325"/>
      <c r="Y7" s="325"/>
      <c r="Z7" s="325"/>
      <c r="AA7" s="325"/>
      <c r="AB7" s="325"/>
      <c r="AC7" s="61"/>
      <c r="AD7" s="62"/>
    </row>
    <row r="8" spans="1:30" ht="56.25" customHeight="1" thickBot="1" x14ac:dyDescent="0.3">
      <c r="A8" s="340" t="str">
        <f>'[2]CONTEXTO ESTRATEGICO'!A12</f>
        <v>DIRECCIONAMIENTO ESTRATEGICO</v>
      </c>
      <c r="B8" s="341"/>
      <c r="C8" s="47" t="s">
        <v>107</v>
      </c>
      <c r="D8" s="381" t="str">
        <f>'[2]CONTEXTO ESTRATEGICO'!B24</f>
        <v xml:space="preserve">Orientar estratégicamente a la Secretaría a través de la formulación de políticas, planes, programas y proyectos, procesos y procedimientos con el propósito de lograr el cumplimiento de la misión y de los objetivos institucionales o de calidad, así como realizar su seguimiento consolidando los resultados, mediciones y revisiones. </v>
      </c>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2"/>
    </row>
    <row r="9" spans="1:30" ht="49.5" customHeight="1" x14ac:dyDescent="0.25">
      <c r="A9" s="286" t="s">
        <v>0</v>
      </c>
      <c r="B9" s="288" t="s">
        <v>1</v>
      </c>
      <c r="C9" s="48"/>
      <c r="D9" s="380" t="s">
        <v>2</v>
      </c>
      <c r="E9" s="380"/>
      <c r="F9" s="380"/>
      <c r="G9" s="380"/>
      <c r="H9" s="380"/>
      <c r="I9" s="380"/>
      <c r="J9" s="380"/>
      <c r="K9" s="380"/>
      <c r="L9" s="380"/>
      <c r="M9" s="380"/>
      <c r="N9" s="380"/>
      <c r="O9" s="380"/>
      <c r="P9" s="380"/>
      <c r="Q9" s="380"/>
      <c r="R9" s="380"/>
      <c r="S9" s="380"/>
      <c r="T9" s="380"/>
      <c r="U9" s="380"/>
      <c r="V9" s="380"/>
      <c r="W9" s="380"/>
      <c r="X9" s="380"/>
      <c r="Y9" s="380"/>
      <c r="Z9" s="380"/>
      <c r="AA9" s="380"/>
      <c r="AB9" s="380"/>
      <c r="AC9" s="356" t="s">
        <v>108</v>
      </c>
      <c r="AD9" s="358"/>
    </row>
    <row r="10" spans="1:30" ht="28.5" x14ac:dyDescent="0.25">
      <c r="A10" s="286"/>
      <c r="B10" s="288"/>
      <c r="C10" s="298" t="s">
        <v>103</v>
      </c>
      <c r="D10" s="298" t="s">
        <v>3</v>
      </c>
      <c r="E10" s="3"/>
      <c r="F10" s="3"/>
      <c r="G10" s="3"/>
      <c r="H10" s="3"/>
      <c r="I10" s="3"/>
      <c r="J10" s="3"/>
      <c r="K10" s="298" t="s">
        <v>4</v>
      </c>
      <c r="L10" s="298"/>
      <c r="M10" s="298"/>
      <c r="N10" s="298"/>
      <c r="O10" s="298"/>
      <c r="P10" s="298"/>
      <c r="Q10" s="298"/>
      <c r="R10" s="3"/>
      <c r="S10" s="3" t="s">
        <v>5</v>
      </c>
      <c r="T10" s="3"/>
      <c r="U10" s="288" t="s">
        <v>6</v>
      </c>
      <c r="V10" s="288"/>
      <c r="W10" s="288"/>
      <c r="X10" s="288"/>
      <c r="Y10" s="288"/>
      <c r="Z10" s="288"/>
      <c r="AA10" s="288"/>
      <c r="AB10" s="303" t="s">
        <v>7</v>
      </c>
      <c r="AC10" s="378" t="s">
        <v>85</v>
      </c>
      <c r="AD10" s="379" t="s">
        <v>109</v>
      </c>
    </row>
    <row r="11" spans="1:30" ht="144.75" customHeight="1" x14ac:dyDescent="0.25">
      <c r="A11" s="286"/>
      <c r="B11" s="288"/>
      <c r="C11" s="298"/>
      <c r="D11" s="298"/>
      <c r="E11" s="4" t="s">
        <v>110</v>
      </c>
      <c r="F11" s="4" t="s">
        <v>11</v>
      </c>
      <c r="G11" s="3" t="s">
        <v>12</v>
      </c>
      <c r="H11" s="4" t="s">
        <v>82</v>
      </c>
      <c r="I11" s="3" t="s">
        <v>14</v>
      </c>
      <c r="J11" s="4" t="s">
        <v>15</v>
      </c>
      <c r="K11" s="3" t="s">
        <v>16</v>
      </c>
      <c r="L11" s="4" t="s">
        <v>83</v>
      </c>
      <c r="M11" s="3" t="s">
        <v>18</v>
      </c>
      <c r="N11" s="4" t="s">
        <v>19</v>
      </c>
      <c r="O11" s="3" t="s">
        <v>20</v>
      </c>
      <c r="P11" s="4" t="s">
        <v>21</v>
      </c>
      <c r="Q11" s="3" t="s">
        <v>22</v>
      </c>
      <c r="R11" s="4" t="s">
        <v>23</v>
      </c>
      <c r="S11" s="3" t="s">
        <v>24</v>
      </c>
      <c r="T11" s="4" t="s">
        <v>23</v>
      </c>
      <c r="U11" s="288"/>
      <c r="V11" s="288"/>
      <c r="W11" s="288"/>
      <c r="X11" s="288"/>
      <c r="Y11" s="288"/>
      <c r="Z11" s="288"/>
      <c r="AA11" s="288"/>
      <c r="AB11" s="303"/>
      <c r="AC11" s="378"/>
      <c r="AD11" s="379"/>
    </row>
    <row r="12" spans="1:30" ht="185.25" x14ac:dyDescent="0.25">
      <c r="A12" s="374" t="str">
        <f>[2]IDENTIFICACIÓN!A12</f>
        <v>R1</v>
      </c>
      <c r="B12" s="292" t="s">
        <v>111</v>
      </c>
      <c r="C12" s="299"/>
      <c r="D12" s="63" t="s">
        <v>112</v>
      </c>
      <c r="E12" s="64" t="str">
        <f>+'[2]SEGUIMIENTO Y MONITOREO'!D12</f>
        <v xml:space="preserve">Falta de coherencia y precisión entre la estructura funcional de la entidad y el mapa de procesos.
Alta rotación del personal directivo.
. Cambios normativos, de lineamientos y directrices distritales y del orden nacional.
Deficiencia en la estucturación de las políticas públicas del sector existentes.. Falta precisión en la definición de tiempos y movimientos en los procedimientos.. </v>
      </c>
      <c r="F12" s="56" t="s">
        <v>113</v>
      </c>
      <c r="G12" s="9" t="s">
        <v>28</v>
      </c>
      <c r="H12" s="56" t="s">
        <v>114</v>
      </c>
      <c r="I12" s="9" t="s">
        <v>30</v>
      </c>
      <c r="J12" s="56" t="s">
        <v>115</v>
      </c>
      <c r="K12" s="9" t="s">
        <v>32</v>
      </c>
      <c r="L12" s="56" t="s">
        <v>116</v>
      </c>
      <c r="M12" s="9" t="s">
        <v>34</v>
      </c>
      <c r="N12" s="56" t="s">
        <v>117</v>
      </c>
      <c r="O12" s="9" t="s">
        <v>36</v>
      </c>
      <c r="P12" s="56" t="s">
        <v>118</v>
      </c>
      <c r="Q12" s="9" t="s">
        <v>38</v>
      </c>
      <c r="R12" s="56" t="s">
        <v>119</v>
      </c>
      <c r="S12" s="9" t="s">
        <v>40</v>
      </c>
      <c r="T12" s="56" t="s">
        <v>119</v>
      </c>
      <c r="U12" s="10">
        <f>IF(S12="ASIGNADO",15,0)</f>
        <v>15</v>
      </c>
      <c r="V12" s="10">
        <f>IF(Q12="ADECUADO",15,0)</f>
        <v>15</v>
      </c>
      <c r="W12" s="10">
        <f t="shared" ref="W12:W15" si="0">IF(O12="OPORTUNA",15,0)</f>
        <v>15</v>
      </c>
      <c r="X12" s="10">
        <f>IF(G12="PREVENIR",15,0)</f>
        <v>15</v>
      </c>
      <c r="Y12" s="10">
        <f>IF(K12="SE INVESTIGAN Y RESUELVEN OPORTUNAMENTE",15,0)</f>
        <v>15</v>
      </c>
      <c r="Z12" s="10">
        <f>IF(I12="CONFIABLE",15,0)</f>
        <v>15</v>
      </c>
      <c r="AA12" s="10">
        <f t="shared" ref="AA12:AA15" si="1">IF(M12="COMPLETA",10,0)</f>
        <v>10</v>
      </c>
      <c r="AB12" s="375" t="s">
        <v>120</v>
      </c>
      <c r="AC12" s="376" t="s">
        <v>121</v>
      </c>
      <c r="AD12" s="377" t="s">
        <v>122</v>
      </c>
    </row>
    <row r="13" spans="1:30" ht="156.75" x14ac:dyDescent="0.25">
      <c r="A13" s="374"/>
      <c r="B13" s="292"/>
      <c r="C13" s="300"/>
      <c r="D13" s="63" t="s">
        <v>123</v>
      </c>
      <c r="E13" s="64" t="str">
        <f>+'[2]SEGUIMIENTO Y MONITOREO'!D13</f>
        <v xml:space="preserve">Fallas en la ejecución de los lineamientos y políticas de operación establecidos en los procedimientos.. Ataques cibernéticos direccionados a afectar los canales de comunicación utilizados para las actividades del proceso. 
Fallas en la gestión y disponibilidad en los aplicativos empleados para el seguimiento a proyectos, dispuestos por la SDP, SHD y SDG.. No hay apropiación en la ejecución de los procesos. </v>
      </c>
      <c r="F13" s="56" t="s">
        <v>113</v>
      </c>
      <c r="G13" s="9" t="s">
        <v>28</v>
      </c>
      <c r="H13" s="56"/>
      <c r="I13" s="9" t="s">
        <v>30</v>
      </c>
      <c r="J13" s="56"/>
      <c r="K13" s="9" t="s">
        <v>32</v>
      </c>
      <c r="L13" s="56"/>
      <c r="M13" s="9" t="s">
        <v>34</v>
      </c>
      <c r="N13" s="56"/>
      <c r="O13" s="9" t="s">
        <v>36</v>
      </c>
      <c r="P13" s="56"/>
      <c r="Q13" s="9" t="s">
        <v>38</v>
      </c>
      <c r="R13" s="56"/>
      <c r="S13" s="9" t="s">
        <v>40</v>
      </c>
      <c r="T13" s="56"/>
      <c r="U13" s="10">
        <f t="shared" ref="U13:U15" si="2">IF(S13="ASIGNADO",15,0)</f>
        <v>15</v>
      </c>
      <c r="V13" s="10">
        <f t="shared" ref="V13:V15" si="3">IF(Q13="ADECUADO",15,0)</f>
        <v>15</v>
      </c>
      <c r="W13" s="10">
        <f t="shared" si="0"/>
        <v>15</v>
      </c>
      <c r="X13" s="10">
        <f>IF(G13="PREVENIR",15,0)</f>
        <v>15</v>
      </c>
      <c r="Y13" s="10">
        <f t="shared" ref="Y13:Y15" si="4">IF(K13="SE INVESTIGAN Y RESUELVEN OPORTUNAMENTE",15,0)</f>
        <v>15</v>
      </c>
      <c r="Z13" s="10">
        <f t="shared" ref="Z13:Z15" si="5">IF(I13="CONFIABLE",15,0)</f>
        <v>15</v>
      </c>
      <c r="AA13" s="10">
        <f t="shared" si="1"/>
        <v>10</v>
      </c>
      <c r="AB13" s="375"/>
      <c r="AC13" s="376"/>
      <c r="AD13" s="377"/>
    </row>
    <row r="14" spans="1:30" ht="85.5" x14ac:dyDescent="0.25">
      <c r="A14" s="374"/>
      <c r="B14" s="292"/>
      <c r="C14" s="301"/>
      <c r="D14" s="65" t="s">
        <v>124</v>
      </c>
      <c r="E14" s="64" t="str">
        <f>+'[2]SEGUIMIENTO Y MONITOREO'!D14</f>
        <v xml:space="preserve">Manipulación inadecuada de las herramientas informáticas en la gestión de información. . . Fallas en el flujo de información entre procesos.
Falta de herramientas facilitadoras de la gestión de los procesos. </v>
      </c>
      <c r="F14" s="56" t="s">
        <v>113</v>
      </c>
      <c r="G14" s="9" t="s">
        <v>28</v>
      </c>
      <c r="H14" s="66"/>
      <c r="I14" s="9" t="s">
        <v>30</v>
      </c>
      <c r="J14" s="66"/>
      <c r="K14" s="9" t="s">
        <v>32</v>
      </c>
      <c r="L14" s="66"/>
      <c r="M14" s="9" t="s">
        <v>34</v>
      </c>
      <c r="N14" s="66"/>
      <c r="O14" s="9" t="s">
        <v>36</v>
      </c>
      <c r="P14" s="66"/>
      <c r="Q14" s="9" t="s">
        <v>38</v>
      </c>
      <c r="R14" s="66"/>
      <c r="S14" s="9" t="s">
        <v>40</v>
      </c>
      <c r="T14" s="66"/>
      <c r="U14" s="10">
        <f t="shared" si="2"/>
        <v>15</v>
      </c>
      <c r="V14" s="10">
        <f t="shared" si="3"/>
        <v>15</v>
      </c>
      <c r="W14" s="10">
        <f t="shared" si="0"/>
        <v>15</v>
      </c>
      <c r="X14" s="10">
        <f t="shared" ref="X14:X15" si="6">IF(G14="PREVENIR",15,0)</f>
        <v>15</v>
      </c>
      <c r="Y14" s="10">
        <f t="shared" si="4"/>
        <v>15</v>
      </c>
      <c r="Z14" s="10">
        <f t="shared" si="5"/>
        <v>15</v>
      </c>
      <c r="AA14" s="10">
        <f t="shared" si="1"/>
        <v>10</v>
      </c>
      <c r="AB14" s="375"/>
      <c r="AC14" s="67"/>
      <c r="AD14" s="377"/>
    </row>
    <row r="15" spans="1:30" ht="42.75" x14ac:dyDescent="0.25">
      <c r="A15" s="69" t="str">
        <f>[2]IDENTIFICACIÓN!A13</f>
        <v>R2</v>
      </c>
      <c r="B15" s="49">
        <f>[2]IDENTIFICACIÓN!B15</f>
        <v>0</v>
      </c>
      <c r="C15" s="302"/>
      <c r="D15" s="63"/>
      <c r="E15" s="68" t="str">
        <f>+'[2]SEGUIMIENTO Y MONITOREO'!D15</f>
        <v xml:space="preserve">Falta de competencia para la gestión de proyectos de inversión, en los involucrados en ell tema.. . . </v>
      </c>
      <c r="F15" s="63"/>
      <c r="G15" s="9"/>
      <c r="H15" s="9"/>
      <c r="I15" s="9"/>
      <c r="J15" s="9"/>
      <c r="K15" s="9"/>
      <c r="L15" s="9"/>
      <c r="M15" s="9"/>
      <c r="N15" s="9"/>
      <c r="O15" s="9"/>
      <c r="P15" s="9"/>
      <c r="Q15" s="9"/>
      <c r="R15" s="9"/>
      <c r="S15" s="9"/>
      <c r="T15" s="9"/>
      <c r="U15" s="10">
        <f t="shared" si="2"/>
        <v>0</v>
      </c>
      <c r="V15" s="10">
        <f t="shared" si="3"/>
        <v>0</v>
      </c>
      <c r="W15" s="10">
        <f t="shared" si="0"/>
        <v>0</v>
      </c>
      <c r="X15" s="10">
        <f t="shared" si="6"/>
        <v>0</v>
      </c>
      <c r="Y15" s="10">
        <f t="shared" si="4"/>
        <v>0</v>
      </c>
      <c r="Z15" s="10">
        <f t="shared" si="5"/>
        <v>0</v>
      </c>
      <c r="AA15" s="10">
        <f t="shared" si="1"/>
        <v>0</v>
      </c>
      <c r="AB15" s="375"/>
      <c r="AC15" s="70"/>
      <c r="AD15" s="71"/>
    </row>
  </sheetData>
  <mergeCells count="28">
    <mergeCell ref="B5:D5"/>
    <mergeCell ref="B6:D6"/>
    <mergeCell ref="A1:AD1"/>
    <mergeCell ref="A2:AD2"/>
    <mergeCell ref="C10:C11"/>
    <mergeCell ref="D7:AB7"/>
    <mergeCell ref="A8:B8"/>
    <mergeCell ref="A9:A11"/>
    <mergeCell ref="B9:B11"/>
    <mergeCell ref="D9:AB9"/>
    <mergeCell ref="D8:AD8"/>
    <mergeCell ref="E5:F6"/>
    <mergeCell ref="G5:AD6"/>
    <mergeCell ref="A7:B7"/>
    <mergeCell ref="AC9:AD9"/>
    <mergeCell ref="D10:D11"/>
    <mergeCell ref="K10:Q10"/>
    <mergeCell ref="U10:AA11"/>
    <mergeCell ref="AB10:AB11"/>
    <mergeCell ref="AC10:AC11"/>
    <mergeCell ref="AD10:AD11"/>
    <mergeCell ref="A12:A14"/>
    <mergeCell ref="B12:B14"/>
    <mergeCell ref="AB12:AB15"/>
    <mergeCell ref="AC12:AC13"/>
    <mergeCell ref="AD12:AD14"/>
    <mergeCell ref="C12:C13"/>
    <mergeCell ref="C14:C15"/>
  </mergeCells>
  <dataValidations count="8">
    <dataValidation type="list" allowBlank="1" showInputMessage="1" showErrorMessage="1" sqref="K12:K15 L15" xr:uid="{00000000-0002-0000-0200-000000000000}">
      <formula1>$Q$32:$Q$33</formula1>
    </dataValidation>
    <dataValidation type="list" allowBlank="1" showInputMessage="1" showErrorMessage="1" sqref="M12:M15 N15" xr:uid="{00000000-0002-0000-0200-000001000000}">
      <formula1>$O$32:$O$34</formula1>
    </dataValidation>
    <dataValidation type="list" allowBlank="1" showInputMessage="1" showErrorMessage="1" sqref="I12:I15 J15" xr:uid="{00000000-0002-0000-0200-000002000000}">
      <formula1>$M$32:$M$33</formula1>
    </dataValidation>
    <dataValidation type="list" allowBlank="1" showInputMessage="1" showErrorMessage="1" sqref="G12:G15 H15" xr:uid="{00000000-0002-0000-0200-000003000000}">
      <formula1>$K$32:$K$34</formula1>
    </dataValidation>
    <dataValidation type="list" allowBlank="1" showInputMessage="1" showErrorMessage="1" sqref="O12:O15 P15" xr:uid="{00000000-0002-0000-0200-000004000000}">
      <formula1>$I$32:$I$33</formula1>
    </dataValidation>
    <dataValidation type="list" allowBlank="1" showInputMessage="1" showErrorMessage="1" sqref="Q12:Q15 R15" xr:uid="{00000000-0002-0000-0200-000005000000}">
      <formula1>$G$32:$G$33</formula1>
    </dataValidation>
    <dataValidation type="list" allowBlank="1" showInputMessage="1" showErrorMessage="1" sqref="S12:S15 T15" xr:uid="{00000000-0002-0000-0200-000006000000}">
      <formula1>$D$32:$D$33</formula1>
    </dataValidation>
    <dataValidation allowBlank="1" showInputMessage="1" showErrorMessage="1" prompt="Proceso, política, dispositivo, práctica u otra acción existente   para minimizar el riesgo negativo o potenciar oportunidades positivas." sqref="C10:F11" xr:uid="{00000000-0002-0000-0200-000007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7"/>
  <sheetViews>
    <sheetView zoomScale="70" zoomScaleNormal="70" workbookViewId="0">
      <selection activeCell="A8" sqref="A8:B8"/>
    </sheetView>
  </sheetViews>
  <sheetFormatPr baseColWidth="10" defaultRowHeight="15" x14ac:dyDescent="0.25"/>
  <cols>
    <col min="1" max="1" width="13" customWidth="1"/>
    <col min="2" max="2" width="41.28515625" customWidth="1"/>
    <col min="3" max="3" width="28.28515625" customWidth="1"/>
    <col min="4" max="4" width="69.42578125" customWidth="1"/>
    <col min="5" max="5" width="115.42578125" customWidth="1"/>
    <col min="6" max="6" width="34.140625" customWidth="1"/>
    <col min="7" max="7" width="18.140625" customWidth="1"/>
    <col min="8" max="8" width="24.7109375" customWidth="1"/>
    <col min="9" max="9" width="23.28515625" customWidth="1"/>
    <col min="10" max="10" width="24.7109375" customWidth="1"/>
    <col min="11" max="11" width="26.28515625" customWidth="1"/>
    <col min="12" max="12" width="26.140625" customWidth="1"/>
    <col min="13" max="13" width="22.28515625" customWidth="1"/>
    <col min="14" max="14" width="30.140625" customWidth="1"/>
    <col min="15" max="15" width="19.85546875" customWidth="1"/>
    <col min="16" max="16" width="16.5703125" customWidth="1"/>
    <col min="17" max="17" width="18.140625" customWidth="1"/>
    <col min="18" max="18" width="23" customWidth="1"/>
    <col min="19" max="19" width="19.140625" customWidth="1"/>
    <col min="20" max="20" width="24.42578125" customWidth="1"/>
    <col min="28" max="28" width="36.85546875" customWidth="1"/>
    <col min="29" max="29" width="53" customWidth="1"/>
    <col min="30" max="30" width="46.5703125" customWidth="1"/>
    <col min="31" max="31" width="67.140625" customWidth="1"/>
  </cols>
  <sheetData>
    <row r="1" spans="1:31" x14ac:dyDescent="0.25">
      <c r="A1" s="311" t="str">
        <f>'[3]CONTEXTO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85" t="s">
        <v>108</v>
      </c>
      <c r="AD1" s="386"/>
      <c r="AE1" s="387"/>
    </row>
    <row r="2" spans="1:31" x14ac:dyDescent="0.25">
      <c r="A2" s="315" t="str">
        <f>'[3]CONTEXTO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88"/>
      <c r="AD2" s="388"/>
      <c r="AE2" s="389"/>
    </row>
    <row r="3" spans="1:31" x14ac:dyDescent="0.25">
      <c r="A3" s="390"/>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88"/>
      <c r="AD3" s="388"/>
      <c r="AE3" s="389"/>
    </row>
    <row r="4" spans="1:31" x14ac:dyDescent="0.25">
      <c r="A4" s="390"/>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88"/>
      <c r="AD4" s="388"/>
      <c r="AE4" s="389"/>
    </row>
    <row r="5" spans="1:31" x14ac:dyDescent="0.25">
      <c r="A5" s="84" t="s">
        <v>72</v>
      </c>
      <c r="B5" s="392" t="s">
        <v>73</v>
      </c>
      <c r="C5" s="392"/>
      <c r="D5" s="392"/>
      <c r="E5" s="88"/>
      <c r="F5" s="88"/>
      <c r="G5" s="393"/>
      <c r="H5" s="393"/>
      <c r="I5" s="393"/>
      <c r="J5" s="393"/>
      <c r="K5" s="393"/>
      <c r="L5" s="393"/>
      <c r="M5" s="393"/>
      <c r="N5" s="393"/>
      <c r="O5" s="393"/>
      <c r="P5" s="393"/>
      <c r="Q5" s="393"/>
      <c r="R5" s="393"/>
      <c r="S5" s="393"/>
      <c r="T5" s="393"/>
      <c r="U5" s="393"/>
      <c r="V5" s="393"/>
      <c r="W5" s="393"/>
      <c r="X5" s="393"/>
      <c r="Y5" s="393"/>
      <c r="Z5" s="393"/>
      <c r="AA5" s="393"/>
      <c r="AB5" s="393"/>
      <c r="AC5" s="388"/>
      <c r="AD5" s="388"/>
      <c r="AE5" s="389"/>
    </row>
    <row r="6" spans="1:31" x14ac:dyDescent="0.25">
      <c r="A6" s="85" t="s">
        <v>74</v>
      </c>
      <c r="B6" s="394" t="s">
        <v>105</v>
      </c>
      <c r="C6" s="394"/>
      <c r="D6" s="394"/>
      <c r="E6" s="89"/>
      <c r="F6" s="89"/>
      <c r="G6" s="393"/>
      <c r="H6" s="393"/>
      <c r="I6" s="393"/>
      <c r="J6" s="393"/>
      <c r="K6" s="393"/>
      <c r="L6" s="393"/>
      <c r="M6" s="393"/>
      <c r="N6" s="393"/>
      <c r="O6" s="393"/>
      <c r="P6" s="393"/>
      <c r="Q6" s="393"/>
      <c r="R6" s="393"/>
      <c r="S6" s="393"/>
      <c r="T6" s="393"/>
      <c r="U6" s="393"/>
      <c r="V6" s="393"/>
      <c r="W6" s="393"/>
      <c r="X6" s="393"/>
      <c r="Y6" s="393"/>
      <c r="Z6" s="393"/>
      <c r="AA6" s="393"/>
      <c r="AB6" s="393"/>
      <c r="AC6" s="388"/>
      <c r="AD6" s="388"/>
      <c r="AE6" s="389"/>
    </row>
    <row r="7" spans="1:31" x14ac:dyDescent="0.25">
      <c r="A7" s="395" t="s">
        <v>75</v>
      </c>
      <c r="B7" s="396"/>
      <c r="C7" s="46"/>
      <c r="D7" s="392" t="s">
        <v>76</v>
      </c>
      <c r="E7" s="392"/>
      <c r="F7" s="392"/>
      <c r="G7" s="392"/>
      <c r="H7" s="392"/>
      <c r="I7" s="392"/>
      <c r="J7" s="392"/>
      <c r="K7" s="392"/>
      <c r="L7" s="392"/>
      <c r="M7" s="392"/>
      <c r="N7" s="392"/>
      <c r="O7" s="392"/>
      <c r="P7" s="392"/>
      <c r="Q7" s="392"/>
      <c r="R7" s="392"/>
      <c r="S7" s="392"/>
      <c r="T7" s="392"/>
      <c r="U7" s="392"/>
      <c r="V7" s="392"/>
      <c r="W7" s="392"/>
      <c r="X7" s="392"/>
      <c r="Y7" s="392"/>
      <c r="Z7" s="392"/>
      <c r="AA7" s="392"/>
      <c r="AB7" s="392"/>
      <c r="AC7" s="388"/>
      <c r="AD7" s="388"/>
      <c r="AE7" s="389"/>
    </row>
    <row r="8" spans="1:31" ht="22.5" x14ac:dyDescent="0.25">
      <c r="A8" s="397" t="str">
        <f>'[3]CONTEXTO ESTRATEGICO'!A12</f>
        <v>GESTION DOCUMENTAL</v>
      </c>
      <c r="B8" s="398"/>
      <c r="C8" s="47" t="s">
        <v>107</v>
      </c>
      <c r="D8" s="399" t="str">
        <f>'[3]CONTEXTO ESTRATEGICO'!B24</f>
        <v>Dar lineamientos y formular políticas definiendo las acciones requeridas para la aplicación de los instrumentos archivísticos y asegurar la administración y custodia de la información de la Secretaría con el fin de garantizar la memoria institucional, alineada con el Plan Estratégico Institucional. Coordinar y facilitar la prestación del servicio al ciudadano para: atender, orientar, informar y radicar documentos sobre peticiones y trámites, recibidos a través de los diferentes canales de atención y gestionar la correspondencia recibida y generada por la Entidad.</v>
      </c>
      <c r="E8" s="399"/>
      <c r="F8" s="399"/>
      <c r="G8" s="399"/>
      <c r="H8" s="399"/>
      <c r="I8" s="399"/>
      <c r="J8" s="399"/>
      <c r="K8" s="399"/>
      <c r="L8" s="399"/>
      <c r="M8" s="399"/>
      <c r="N8" s="399"/>
      <c r="O8" s="399"/>
      <c r="P8" s="399"/>
      <c r="Q8" s="399"/>
      <c r="R8" s="399"/>
      <c r="S8" s="399"/>
      <c r="T8" s="399"/>
      <c r="U8" s="399"/>
      <c r="V8" s="399"/>
      <c r="W8" s="399"/>
      <c r="X8" s="399"/>
      <c r="Y8" s="399"/>
      <c r="Z8" s="399"/>
      <c r="AA8" s="399"/>
      <c r="AB8" s="399"/>
      <c r="AC8" s="388"/>
      <c r="AD8" s="388"/>
      <c r="AE8" s="389"/>
    </row>
    <row r="9" spans="1:31" x14ac:dyDescent="0.25">
      <c r="A9" s="400" t="s">
        <v>0</v>
      </c>
      <c r="B9" s="401" t="s">
        <v>1</v>
      </c>
      <c r="C9" s="1"/>
      <c r="D9" s="402" t="s">
        <v>2</v>
      </c>
      <c r="E9" s="402"/>
      <c r="F9" s="402"/>
      <c r="G9" s="402"/>
      <c r="H9" s="402"/>
      <c r="I9" s="402"/>
      <c r="J9" s="402"/>
      <c r="K9" s="402"/>
      <c r="L9" s="402"/>
      <c r="M9" s="402"/>
      <c r="N9" s="402"/>
      <c r="O9" s="402"/>
      <c r="P9" s="402"/>
      <c r="Q9" s="402"/>
      <c r="R9" s="402"/>
      <c r="S9" s="402"/>
      <c r="T9" s="402"/>
      <c r="U9" s="402"/>
      <c r="V9" s="402"/>
      <c r="W9" s="402"/>
      <c r="X9" s="402"/>
      <c r="Y9" s="402"/>
      <c r="Z9" s="402"/>
      <c r="AA9" s="402"/>
      <c r="AB9" s="402"/>
      <c r="AC9" s="388"/>
      <c r="AD9" s="388"/>
      <c r="AE9" s="389"/>
    </row>
    <row r="10" spans="1:31" ht="28.5" x14ac:dyDescent="0.25">
      <c r="A10" s="400"/>
      <c r="B10" s="401"/>
      <c r="C10" s="298" t="s">
        <v>103</v>
      </c>
      <c r="D10" s="403" t="s">
        <v>3</v>
      </c>
      <c r="E10" s="403" t="s">
        <v>125</v>
      </c>
      <c r="F10" s="403" t="s">
        <v>11</v>
      </c>
      <c r="G10" s="86"/>
      <c r="H10" s="86"/>
      <c r="I10" s="86"/>
      <c r="J10" s="86"/>
      <c r="K10" s="403" t="s">
        <v>4</v>
      </c>
      <c r="L10" s="403"/>
      <c r="M10" s="403"/>
      <c r="N10" s="403"/>
      <c r="O10" s="403"/>
      <c r="P10" s="403"/>
      <c r="Q10" s="403"/>
      <c r="R10" s="86"/>
      <c r="S10" s="86" t="s">
        <v>5</v>
      </c>
      <c r="T10" s="86"/>
      <c r="U10" s="401" t="s">
        <v>6</v>
      </c>
      <c r="V10" s="401"/>
      <c r="W10" s="401"/>
      <c r="X10" s="401"/>
      <c r="Y10" s="401"/>
      <c r="Z10" s="401"/>
      <c r="AA10" s="401"/>
      <c r="AB10" s="410" t="s">
        <v>7</v>
      </c>
      <c r="AC10" s="404" t="s">
        <v>85</v>
      </c>
      <c r="AD10" s="404" t="s">
        <v>109</v>
      </c>
      <c r="AE10" s="405" t="s">
        <v>126</v>
      </c>
    </row>
    <row r="11" spans="1:31" ht="85.5" x14ac:dyDescent="0.25">
      <c r="A11" s="400"/>
      <c r="B11" s="401"/>
      <c r="C11" s="298"/>
      <c r="D11" s="403"/>
      <c r="E11" s="403"/>
      <c r="F11" s="403"/>
      <c r="G11" s="86" t="s">
        <v>12</v>
      </c>
      <c r="H11" s="90" t="s">
        <v>82</v>
      </c>
      <c r="I11" s="86" t="s">
        <v>14</v>
      </c>
      <c r="J11" s="90" t="s">
        <v>15</v>
      </c>
      <c r="K11" s="86" t="s">
        <v>16</v>
      </c>
      <c r="L11" s="90" t="s">
        <v>83</v>
      </c>
      <c r="M11" s="86" t="s">
        <v>18</v>
      </c>
      <c r="N11" s="90" t="s">
        <v>19</v>
      </c>
      <c r="O11" s="86" t="s">
        <v>20</v>
      </c>
      <c r="P11" s="90" t="s">
        <v>21</v>
      </c>
      <c r="Q11" s="86" t="s">
        <v>22</v>
      </c>
      <c r="R11" s="90" t="s">
        <v>23</v>
      </c>
      <c r="S11" s="86" t="s">
        <v>24</v>
      </c>
      <c r="T11" s="90" t="s">
        <v>23</v>
      </c>
      <c r="U11" s="401"/>
      <c r="V11" s="401"/>
      <c r="W11" s="401"/>
      <c r="X11" s="401"/>
      <c r="Y11" s="401"/>
      <c r="Z11" s="401"/>
      <c r="AA11" s="401"/>
      <c r="AB11" s="410"/>
      <c r="AC11" s="404"/>
      <c r="AD11" s="404"/>
      <c r="AE11" s="405"/>
    </row>
    <row r="12" spans="1:31" x14ac:dyDescent="0.25">
      <c r="A12" s="291" t="str">
        <f>[3]IDENTIFICACIÓN!A12</f>
        <v>R1</v>
      </c>
      <c r="B12" s="292" t="str">
        <f>[3]IDENTIFICACIÓN!B12</f>
        <v>Daño, perdida o deterioro de la documentación en el archivo central y del archivo de gestión de la SDA</v>
      </c>
      <c r="C12" s="409"/>
      <c r="D12" s="406" t="s">
        <v>127</v>
      </c>
      <c r="E12" s="406" t="s">
        <v>128</v>
      </c>
      <c r="F12" s="406" t="s">
        <v>129</v>
      </c>
      <c r="G12" s="406" t="s">
        <v>28</v>
      </c>
      <c r="H12" s="408" t="s">
        <v>29</v>
      </c>
      <c r="I12" s="406" t="s">
        <v>30</v>
      </c>
      <c r="J12" s="408" t="s">
        <v>130</v>
      </c>
      <c r="K12" s="406" t="s">
        <v>32</v>
      </c>
      <c r="L12" s="415" t="s">
        <v>131</v>
      </c>
      <c r="M12" s="406" t="s">
        <v>34</v>
      </c>
      <c r="N12" s="408" t="s">
        <v>132</v>
      </c>
      <c r="O12" s="63" t="s">
        <v>36</v>
      </c>
      <c r="P12" s="408" t="s">
        <v>133</v>
      </c>
      <c r="Q12" s="63" t="s">
        <v>38</v>
      </c>
      <c r="R12" s="408" t="s">
        <v>134</v>
      </c>
      <c r="S12" s="63" t="s">
        <v>40</v>
      </c>
      <c r="T12" s="408" t="s">
        <v>134</v>
      </c>
      <c r="U12" s="16">
        <f>IF(S12="ASIGNADO",15,0)</f>
        <v>15</v>
      </c>
      <c r="V12" s="16">
        <f t="shared" ref="V12:V17" si="0">IF(Q12="ADECUADO",15,0)</f>
        <v>15</v>
      </c>
      <c r="W12" s="16">
        <f t="shared" ref="W12:W17" si="1">IF(O12="OPORTUNA",15,0)</f>
        <v>15</v>
      </c>
      <c r="X12" s="16">
        <f t="shared" ref="X12:X17" si="2">IF(G12="PREVENIR",15,0)</f>
        <v>15</v>
      </c>
      <c r="Y12" s="16">
        <f t="shared" ref="Y12:Y17" si="3">IF(K12="SE INVESTIGAN Y RESUELVEN OPORTUNAMENTE",15,0)</f>
        <v>15</v>
      </c>
      <c r="Z12" s="16">
        <f t="shared" ref="Z12:Z17" si="4">IF(I12="CONFIABLE",15,0)</f>
        <v>15</v>
      </c>
      <c r="AA12" s="16">
        <f t="shared" ref="AA12:AA17" si="5">IF(M12="COMPLETA",10,0)</f>
        <v>10</v>
      </c>
      <c r="AB12" s="412" t="str">
        <f>CONCATENATE([3]ANALISIS!J11)</f>
        <v xml:space="preserve">1. Dotación equipos control humedad y temperatura y detectores de humo.
2. Fumigación y mantenimiento de condiciones ambientales del espacio destinado a la conservación de la documentación.                             </v>
      </c>
      <c r="AC12" s="414" t="s">
        <v>135</v>
      </c>
      <c r="AD12" s="414" t="s">
        <v>136</v>
      </c>
      <c r="AE12" s="423" t="s">
        <v>137</v>
      </c>
    </row>
    <row r="13" spans="1:31" x14ac:dyDescent="0.25">
      <c r="A13" s="291"/>
      <c r="B13" s="292"/>
      <c r="C13" s="409"/>
      <c r="D13" s="407"/>
      <c r="E13" s="406"/>
      <c r="F13" s="406"/>
      <c r="G13" s="407"/>
      <c r="H13" s="407"/>
      <c r="I13" s="407"/>
      <c r="J13" s="407"/>
      <c r="K13" s="407"/>
      <c r="L13" s="407"/>
      <c r="M13" s="407"/>
      <c r="N13" s="407"/>
      <c r="O13" s="63" t="s">
        <v>36</v>
      </c>
      <c r="P13" s="407"/>
      <c r="Q13" s="63" t="s">
        <v>38</v>
      </c>
      <c r="R13" s="407"/>
      <c r="S13" s="63" t="s">
        <v>40</v>
      </c>
      <c r="T13" s="407"/>
      <c r="U13" s="16">
        <f t="shared" ref="U13:U15" si="6">IF(S13="ASIGNADO",15,0)</f>
        <v>15</v>
      </c>
      <c r="V13" s="16">
        <f t="shared" si="0"/>
        <v>15</v>
      </c>
      <c r="W13" s="16">
        <f t="shared" si="1"/>
        <v>15</v>
      </c>
      <c r="X13" s="16">
        <f t="shared" si="2"/>
        <v>0</v>
      </c>
      <c r="Y13" s="16">
        <f t="shared" si="3"/>
        <v>0</v>
      </c>
      <c r="Z13" s="16">
        <f t="shared" si="4"/>
        <v>0</v>
      </c>
      <c r="AA13" s="16">
        <f t="shared" si="5"/>
        <v>0</v>
      </c>
      <c r="AB13" s="412"/>
      <c r="AC13" s="414"/>
      <c r="AD13" s="414"/>
      <c r="AE13" s="423"/>
    </row>
    <row r="14" spans="1:31" x14ac:dyDescent="0.25">
      <c r="A14" s="291"/>
      <c r="B14" s="292"/>
      <c r="C14" s="409"/>
      <c r="D14" s="407"/>
      <c r="E14" s="406"/>
      <c r="F14" s="406"/>
      <c r="G14" s="407"/>
      <c r="H14" s="407"/>
      <c r="I14" s="407"/>
      <c r="J14" s="407"/>
      <c r="K14" s="407"/>
      <c r="L14" s="407"/>
      <c r="M14" s="407"/>
      <c r="N14" s="407"/>
      <c r="O14" s="63" t="s">
        <v>36</v>
      </c>
      <c r="P14" s="407"/>
      <c r="Q14" s="63" t="s">
        <v>38</v>
      </c>
      <c r="R14" s="407"/>
      <c r="S14" s="63" t="s">
        <v>40</v>
      </c>
      <c r="T14" s="407"/>
      <c r="U14" s="16">
        <f t="shared" si="6"/>
        <v>15</v>
      </c>
      <c r="V14" s="16">
        <f t="shared" si="0"/>
        <v>15</v>
      </c>
      <c r="W14" s="16">
        <f t="shared" si="1"/>
        <v>15</v>
      </c>
      <c r="X14" s="16">
        <f t="shared" si="2"/>
        <v>0</v>
      </c>
      <c r="Y14" s="16">
        <f t="shared" si="3"/>
        <v>0</v>
      </c>
      <c r="Z14" s="16">
        <f t="shared" si="4"/>
        <v>0</v>
      </c>
      <c r="AA14" s="16">
        <f t="shared" si="5"/>
        <v>0</v>
      </c>
      <c r="AB14" s="412"/>
      <c r="AC14" s="414"/>
      <c r="AD14" s="414"/>
      <c r="AE14" s="423"/>
    </row>
    <row r="15" spans="1:31" ht="339.75" customHeight="1" x14ac:dyDescent="0.25">
      <c r="A15" s="291"/>
      <c r="B15" s="292"/>
      <c r="C15" s="409"/>
      <c r="D15" s="407"/>
      <c r="E15" s="406"/>
      <c r="F15" s="406"/>
      <c r="G15" s="407"/>
      <c r="H15" s="407"/>
      <c r="I15" s="407"/>
      <c r="J15" s="407"/>
      <c r="K15" s="407"/>
      <c r="L15" s="407"/>
      <c r="M15" s="407"/>
      <c r="N15" s="407"/>
      <c r="O15" s="63" t="s">
        <v>36</v>
      </c>
      <c r="P15" s="407"/>
      <c r="Q15" s="63" t="s">
        <v>38</v>
      </c>
      <c r="R15" s="407"/>
      <c r="S15" s="63" t="s">
        <v>40</v>
      </c>
      <c r="T15" s="407"/>
      <c r="U15" s="16">
        <f t="shared" si="6"/>
        <v>15</v>
      </c>
      <c r="V15" s="16">
        <f t="shared" si="0"/>
        <v>15</v>
      </c>
      <c r="W15" s="16">
        <f t="shared" si="1"/>
        <v>15</v>
      </c>
      <c r="X15" s="16">
        <f t="shared" si="2"/>
        <v>0</v>
      </c>
      <c r="Y15" s="16">
        <f t="shared" si="3"/>
        <v>0</v>
      </c>
      <c r="Z15" s="16">
        <f t="shared" si="4"/>
        <v>0</v>
      </c>
      <c r="AA15" s="16">
        <f t="shared" si="5"/>
        <v>0</v>
      </c>
      <c r="AB15" s="412"/>
      <c r="AC15" s="414"/>
      <c r="AD15" s="414"/>
      <c r="AE15" s="423"/>
    </row>
    <row r="16" spans="1:31" ht="42.75" customHeight="1" x14ac:dyDescent="0.25">
      <c r="A16" s="291" t="str">
        <f>[3]IDENTIFICACIÓN!A13</f>
        <v>R2</v>
      </c>
      <c r="B16" s="292" t="str">
        <f>[3]IDENTIFICACIÓN!B14</f>
        <v>Alteración y perdida de la información en el Archivo de la SDA</v>
      </c>
      <c r="C16" s="419" t="s">
        <v>104</v>
      </c>
      <c r="D16" s="406" t="s">
        <v>138</v>
      </c>
      <c r="E16" s="406" t="s">
        <v>139</v>
      </c>
      <c r="F16" s="406" t="s">
        <v>140</v>
      </c>
      <c r="G16" s="406" t="s">
        <v>28</v>
      </c>
      <c r="H16" s="421" t="s">
        <v>29</v>
      </c>
      <c r="I16" s="416" t="s">
        <v>141</v>
      </c>
      <c r="J16" s="421" t="s">
        <v>130</v>
      </c>
      <c r="K16" s="416" t="s">
        <v>32</v>
      </c>
      <c r="L16" s="415" t="s">
        <v>142</v>
      </c>
      <c r="M16" s="416" t="s">
        <v>34</v>
      </c>
      <c r="N16" s="408" t="s">
        <v>143</v>
      </c>
      <c r="O16" s="416" t="s">
        <v>36</v>
      </c>
      <c r="P16" s="408" t="s">
        <v>133</v>
      </c>
      <c r="Q16" s="416" t="s">
        <v>38</v>
      </c>
      <c r="R16" s="408" t="s">
        <v>144</v>
      </c>
      <c r="S16" s="416" t="s">
        <v>40</v>
      </c>
      <c r="T16" s="408" t="s">
        <v>144</v>
      </c>
      <c r="U16" s="16">
        <f>IF(S16="ASIGNADO",15,0)</f>
        <v>15</v>
      </c>
      <c r="V16" s="16">
        <f t="shared" si="0"/>
        <v>15</v>
      </c>
      <c r="W16" s="16">
        <f t="shared" si="1"/>
        <v>15</v>
      </c>
      <c r="X16" s="16">
        <f t="shared" si="2"/>
        <v>15</v>
      </c>
      <c r="Y16" s="16">
        <f t="shared" si="3"/>
        <v>15</v>
      </c>
      <c r="Z16" s="16">
        <f t="shared" si="4"/>
        <v>0</v>
      </c>
      <c r="AA16" s="16">
        <f t="shared" si="5"/>
        <v>10</v>
      </c>
      <c r="AB16" s="412" t="str">
        <f>CONCATENATE([3]ANALISIS!J13)</f>
        <v xml:space="preserve">Inventario documental y bases de datos.   -   Inducción al personal del puesto de trabajo (Registro de inducción).   
</v>
      </c>
      <c r="AC16" s="414" t="s">
        <v>145</v>
      </c>
      <c r="AD16" s="414"/>
      <c r="AE16" s="423"/>
    </row>
    <row r="17" spans="1:31" ht="247.5" customHeight="1" thickBot="1" x14ac:dyDescent="0.3">
      <c r="A17" s="338"/>
      <c r="B17" s="339"/>
      <c r="C17" s="420"/>
      <c r="D17" s="411"/>
      <c r="E17" s="418"/>
      <c r="F17" s="418"/>
      <c r="G17" s="411"/>
      <c r="H17" s="422"/>
      <c r="I17" s="417"/>
      <c r="J17" s="422"/>
      <c r="K17" s="417"/>
      <c r="L17" s="411"/>
      <c r="M17" s="417"/>
      <c r="N17" s="411"/>
      <c r="O17" s="417"/>
      <c r="P17" s="411"/>
      <c r="Q17" s="417"/>
      <c r="R17" s="411"/>
      <c r="S17" s="417"/>
      <c r="T17" s="411"/>
      <c r="U17" s="20">
        <f t="shared" ref="U17" si="7">IF(S17="ASIGNADO",15,0)</f>
        <v>0</v>
      </c>
      <c r="V17" s="20">
        <f t="shared" si="0"/>
        <v>0</v>
      </c>
      <c r="W17" s="20">
        <f t="shared" si="1"/>
        <v>0</v>
      </c>
      <c r="X17" s="20">
        <f t="shared" si="2"/>
        <v>0</v>
      </c>
      <c r="Y17" s="20">
        <f t="shared" si="3"/>
        <v>0</v>
      </c>
      <c r="Z17" s="20">
        <f t="shared" si="4"/>
        <v>0</v>
      </c>
      <c r="AA17" s="20">
        <f t="shared" si="5"/>
        <v>0</v>
      </c>
      <c r="AB17" s="413"/>
      <c r="AC17" s="411"/>
      <c r="AD17" s="425"/>
      <c r="AE17" s="424"/>
    </row>
  </sheetData>
  <mergeCells count="67">
    <mergeCell ref="H16:H17"/>
    <mergeCell ref="AE12:AE17"/>
    <mergeCell ref="G16:G17"/>
    <mergeCell ref="L16:L17"/>
    <mergeCell ref="N16:N17"/>
    <mergeCell ref="P16:P17"/>
    <mergeCell ref="P12:P15"/>
    <mergeCell ref="R12:R15"/>
    <mergeCell ref="T12:T15"/>
    <mergeCell ref="AB12:AB15"/>
    <mergeCell ref="AC12:AC15"/>
    <mergeCell ref="AD12:AD17"/>
    <mergeCell ref="R16:R17"/>
    <mergeCell ref="S16:S17"/>
    <mergeCell ref="I16:I17"/>
    <mergeCell ref="J16:J17"/>
    <mergeCell ref="A16:A17"/>
    <mergeCell ref="B16:B17"/>
    <mergeCell ref="D16:D17"/>
    <mergeCell ref="E16:E17"/>
    <mergeCell ref="F16:F17"/>
    <mergeCell ref="C16:C17"/>
    <mergeCell ref="T16:T17"/>
    <mergeCell ref="AB16:AB17"/>
    <mergeCell ref="AC16:AC17"/>
    <mergeCell ref="I12:I15"/>
    <mergeCell ref="J12:J15"/>
    <mergeCell ref="K12:K15"/>
    <mergeCell ref="L12:L15"/>
    <mergeCell ref="M12:M15"/>
    <mergeCell ref="N12:N15"/>
    <mergeCell ref="K16:K17"/>
    <mergeCell ref="M16:M17"/>
    <mergeCell ref="O16:O17"/>
    <mergeCell ref="Q16:Q17"/>
    <mergeCell ref="AD10:AD11"/>
    <mergeCell ref="AE10:AE11"/>
    <mergeCell ref="A12:A15"/>
    <mergeCell ref="B12:B15"/>
    <mergeCell ref="D12:D15"/>
    <mergeCell ref="E12:E15"/>
    <mergeCell ref="F12:F15"/>
    <mergeCell ref="G12:G15"/>
    <mergeCell ref="H12:H15"/>
    <mergeCell ref="C10:C11"/>
    <mergeCell ref="C12:C15"/>
    <mergeCell ref="F10:F11"/>
    <mergeCell ref="K10:Q10"/>
    <mergeCell ref="U10:AA11"/>
    <mergeCell ref="AB10:AB11"/>
    <mergeCell ref="AC10:AC11"/>
    <mergeCell ref="A1:AB1"/>
    <mergeCell ref="AC1:AE9"/>
    <mergeCell ref="A2:AB2"/>
    <mergeCell ref="A3:AB4"/>
    <mergeCell ref="B5:D5"/>
    <mergeCell ref="G5:AB6"/>
    <mergeCell ref="B6:D6"/>
    <mergeCell ref="A7:B7"/>
    <mergeCell ref="D7:AB7"/>
    <mergeCell ref="A8:B8"/>
    <mergeCell ref="D8:AB8"/>
    <mergeCell ref="A9:A11"/>
    <mergeCell ref="B9:B11"/>
    <mergeCell ref="D9:AB9"/>
    <mergeCell ref="D10:D11"/>
    <mergeCell ref="E10:E11"/>
  </mergeCells>
  <dataValidations count="8">
    <dataValidation type="list" allowBlank="1" showInputMessage="1" showErrorMessage="1" sqref="K12 K16" xr:uid="{00000000-0002-0000-0300-000000000000}">
      <formula1>$Q$36:$Q$37</formula1>
    </dataValidation>
    <dataValidation type="list" allowBlank="1" showInputMessage="1" showErrorMessage="1" sqref="M12 M16" xr:uid="{00000000-0002-0000-0300-000001000000}">
      <formula1>$O$36:$O$38</formula1>
    </dataValidation>
    <dataValidation type="list" allowBlank="1" showInputMessage="1" showErrorMessage="1" sqref="I12 I16" xr:uid="{00000000-0002-0000-0300-000002000000}">
      <formula1>$M$36:$M$37</formula1>
    </dataValidation>
    <dataValidation type="list" allowBlank="1" showInputMessage="1" showErrorMessage="1" sqref="O12:O16" xr:uid="{00000000-0002-0000-0300-000003000000}">
      <formula1>$I$36:$I$37</formula1>
    </dataValidation>
    <dataValidation type="list" allowBlank="1" showInputMessage="1" showErrorMessage="1" sqref="Q12:Q16" xr:uid="{00000000-0002-0000-0300-000004000000}">
      <formula1>$G$36:$G$37</formula1>
    </dataValidation>
    <dataValidation type="list" allowBlank="1" showInputMessage="1" showErrorMessage="1" sqref="S12:S16" xr:uid="{00000000-0002-0000-0300-000005000000}">
      <formula1>$D$36:$D$37</formula1>
    </dataValidation>
    <dataValidation type="list" allowBlank="1" showInputMessage="1" showErrorMessage="1" sqref="G12 G16" xr:uid="{00000000-0002-0000-0300-000006000000}">
      <formula1>$K$36:$K$38</formula1>
    </dataValidation>
    <dataValidation allowBlank="1" showInputMessage="1" showErrorMessage="1" prompt="Proceso, política, dispositivo, práctica u otra acción existente   para minimizar el riesgo negativo o potenciar oportunidades positivas." sqref="C10:D11 E10:F10" xr:uid="{00000000-0002-0000-0300-000007000000}"/>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6"/>
  <sheetViews>
    <sheetView zoomScale="85" zoomScaleNormal="85" workbookViewId="0">
      <selection activeCell="B6" sqref="B6:D6"/>
    </sheetView>
  </sheetViews>
  <sheetFormatPr baseColWidth="10" defaultColWidth="0" defaultRowHeight="15" x14ac:dyDescent="0.25"/>
  <cols>
    <col min="1" max="1" width="13.42578125" style="139" customWidth="1"/>
    <col min="2" max="2" width="54.85546875" style="139" customWidth="1"/>
    <col min="3" max="3" width="28.28515625" customWidth="1"/>
    <col min="4" max="4" width="67" style="99" customWidth="1" collapsed="1"/>
    <col min="5" max="6" width="53.7109375" style="99" customWidth="1"/>
    <col min="7" max="7" width="25.85546875" style="99" customWidth="1"/>
    <col min="8" max="8" width="25.85546875" style="140" customWidth="1"/>
    <col min="9" max="9" width="21.140625" style="99" customWidth="1"/>
    <col min="10" max="10" width="21.140625" style="140" customWidth="1"/>
    <col min="11" max="11" width="27.85546875" style="99" customWidth="1"/>
    <col min="12" max="12" width="27.85546875" style="140" customWidth="1"/>
    <col min="13" max="13" width="23.42578125" style="99" customWidth="1"/>
    <col min="14" max="14" width="23.42578125" style="140" customWidth="1"/>
    <col min="15" max="15" width="21.85546875" style="99" customWidth="1"/>
    <col min="16" max="16" width="21.85546875" style="140" customWidth="1"/>
    <col min="17" max="17" width="21.85546875" style="99" customWidth="1"/>
    <col min="18" max="18" width="21.85546875" style="140" customWidth="1"/>
    <col min="19" max="19" width="20.42578125" style="99" customWidth="1"/>
    <col min="20" max="20" width="20.42578125" style="140" customWidth="1"/>
    <col min="21" max="27" width="6.7109375" style="99" customWidth="1"/>
    <col min="28" max="28" width="32.85546875" style="99" customWidth="1"/>
    <col min="29" max="29" width="57" style="99" customWidth="1"/>
    <col min="30" max="30" width="41.7109375" style="99" customWidth="1"/>
    <col min="31" max="31" width="164" style="99" customWidth="1"/>
    <col min="32" max="38" width="12.28515625" style="99" customWidth="1"/>
    <col min="39" max="16380" width="11.42578125" style="99" customWidth="1"/>
    <col min="16381" max="16381" width="12.28515625" style="99" customWidth="1"/>
    <col min="16382" max="16384" width="31.140625" style="99" customWidth="1"/>
  </cols>
  <sheetData>
    <row r="1" spans="1:31" x14ac:dyDescent="0.25">
      <c r="A1" s="311" t="str">
        <f>'[4]CONTEXTO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4"/>
    </row>
    <row r="2" spans="1:31" ht="15" customHeight="1" x14ac:dyDescent="0.25">
      <c r="A2" s="315" t="str">
        <f>'[4]CONTEXTO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8"/>
    </row>
    <row r="3" spans="1:31" ht="15" customHeight="1" x14ac:dyDescent="0.25">
      <c r="A3" s="319"/>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1"/>
    </row>
    <row r="4" spans="1:31" ht="15" customHeight="1" x14ac:dyDescent="0.25">
      <c r="A4" s="322"/>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4"/>
    </row>
    <row r="5" spans="1:31" ht="12.75" customHeight="1" x14ac:dyDescent="0.25">
      <c r="A5" s="28" t="s">
        <v>72</v>
      </c>
      <c r="B5" s="325" t="s">
        <v>73</v>
      </c>
      <c r="C5" s="325"/>
      <c r="D5" s="325"/>
      <c r="E5" s="31"/>
      <c r="F5" s="31"/>
      <c r="G5" s="326"/>
      <c r="H5" s="327"/>
      <c r="I5" s="327"/>
      <c r="J5" s="327"/>
      <c r="K5" s="327"/>
      <c r="L5" s="327"/>
      <c r="M5" s="327"/>
      <c r="N5" s="327"/>
      <c r="O5" s="327"/>
      <c r="P5" s="327"/>
      <c r="Q5" s="327"/>
      <c r="R5" s="327"/>
      <c r="S5" s="327"/>
      <c r="T5" s="327"/>
      <c r="U5" s="327"/>
      <c r="V5" s="327"/>
      <c r="W5" s="327"/>
      <c r="X5" s="327"/>
      <c r="Y5" s="327"/>
      <c r="Z5" s="327"/>
      <c r="AA5" s="327"/>
      <c r="AB5" s="328"/>
    </row>
    <row r="6" spans="1:31" ht="14.25" x14ac:dyDescent="0.25">
      <c r="A6" s="29" t="s">
        <v>74</v>
      </c>
      <c r="B6" s="332" t="s">
        <v>105</v>
      </c>
      <c r="C6" s="332"/>
      <c r="D6" s="332"/>
      <c r="E6" s="32"/>
      <c r="F6" s="32"/>
      <c r="G6" s="329"/>
      <c r="H6" s="330"/>
      <c r="I6" s="330"/>
      <c r="J6" s="330"/>
      <c r="K6" s="330"/>
      <c r="L6" s="330"/>
      <c r="M6" s="330"/>
      <c r="N6" s="330"/>
      <c r="O6" s="330"/>
      <c r="P6" s="330"/>
      <c r="Q6" s="330"/>
      <c r="R6" s="330"/>
      <c r="S6" s="330"/>
      <c r="T6" s="330"/>
      <c r="U6" s="330"/>
      <c r="V6" s="330"/>
      <c r="W6" s="330"/>
      <c r="X6" s="330"/>
      <c r="Y6" s="330"/>
      <c r="Z6" s="330"/>
      <c r="AA6" s="330"/>
      <c r="AB6" s="331"/>
    </row>
    <row r="7" spans="1:31" ht="30.75" customHeight="1" x14ac:dyDescent="0.25">
      <c r="A7" s="333" t="s">
        <v>75</v>
      </c>
      <c r="B7" s="334"/>
      <c r="C7" s="76"/>
      <c r="D7" s="325" t="s">
        <v>76</v>
      </c>
      <c r="E7" s="325"/>
      <c r="F7" s="325"/>
      <c r="G7" s="325"/>
      <c r="H7" s="325"/>
      <c r="I7" s="325"/>
      <c r="J7" s="325"/>
      <c r="K7" s="325"/>
      <c r="L7" s="325"/>
      <c r="M7" s="325"/>
      <c r="N7" s="325"/>
      <c r="O7" s="325"/>
      <c r="P7" s="325"/>
      <c r="Q7" s="325"/>
      <c r="R7" s="325"/>
      <c r="S7" s="325"/>
      <c r="T7" s="325"/>
      <c r="U7" s="325"/>
      <c r="V7" s="325"/>
      <c r="W7" s="325"/>
      <c r="X7" s="325"/>
      <c r="Y7" s="325"/>
      <c r="Z7" s="325"/>
      <c r="AA7" s="325"/>
      <c r="AB7" s="336"/>
    </row>
    <row r="8" spans="1:31" ht="85.5" customHeight="1" x14ac:dyDescent="0.25">
      <c r="A8" s="340" t="str">
        <f>'[4]CONTEXTO ESTRATEGICO'!A12</f>
        <v>PARTICIPACION Y EDUCACION AMBIENTAL</v>
      </c>
      <c r="B8" s="341"/>
      <c r="C8" s="72" t="s">
        <v>107</v>
      </c>
      <c r="D8" s="381" t="str">
        <f>'[4]CONTEXTO ESTRATEGICO'!B24</f>
        <v>Promover, desarrollar y fortalecer los procesos de participación y educación ambiental, como instrumentos de gestión para la apropiación social de los territorios ambientales del Distrito Capital, garantizando el derecho a la participación ciudadana vinculante e incidente.</v>
      </c>
      <c r="E8" s="381"/>
      <c r="F8" s="381"/>
      <c r="G8" s="381"/>
      <c r="H8" s="381"/>
      <c r="I8" s="381"/>
      <c r="J8" s="381"/>
      <c r="K8" s="381"/>
      <c r="L8" s="381"/>
      <c r="M8" s="381"/>
      <c r="N8" s="381"/>
      <c r="O8" s="381"/>
      <c r="P8" s="381"/>
      <c r="Q8" s="381"/>
      <c r="R8" s="381"/>
      <c r="S8" s="381"/>
      <c r="T8" s="381"/>
      <c r="U8" s="381"/>
      <c r="V8" s="381"/>
      <c r="W8" s="381"/>
      <c r="X8" s="381"/>
      <c r="Y8" s="381"/>
      <c r="Z8" s="381"/>
      <c r="AA8" s="381"/>
      <c r="AB8" s="382"/>
    </row>
    <row r="9" spans="1:31" ht="20.25" customHeight="1" thickBot="1" x14ac:dyDescent="0.3">
      <c r="A9" s="286" t="s">
        <v>0</v>
      </c>
      <c r="B9" s="288" t="s">
        <v>1</v>
      </c>
      <c r="C9" s="80"/>
      <c r="D9" s="380" t="s">
        <v>2</v>
      </c>
      <c r="E9" s="380"/>
      <c r="F9" s="380"/>
      <c r="G9" s="380"/>
      <c r="H9" s="380"/>
      <c r="I9" s="380"/>
      <c r="J9" s="380"/>
      <c r="K9" s="380"/>
      <c r="L9" s="380"/>
      <c r="M9" s="380"/>
      <c r="N9" s="380"/>
      <c r="O9" s="380"/>
      <c r="P9" s="380"/>
      <c r="Q9" s="380"/>
      <c r="R9" s="380"/>
      <c r="S9" s="380"/>
      <c r="T9" s="380"/>
      <c r="U9" s="380"/>
      <c r="V9" s="380"/>
      <c r="W9" s="380"/>
      <c r="X9" s="380"/>
      <c r="Y9" s="380"/>
      <c r="Z9" s="380"/>
      <c r="AA9" s="380"/>
      <c r="AB9" s="443"/>
      <c r="AC9" s="434" t="s">
        <v>108</v>
      </c>
      <c r="AD9" s="434"/>
      <c r="AE9" s="435"/>
    </row>
    <row r="10" spans="1:31" ht="17.25" customHeight="1" x14ac:dyDescent="0.25">
      <c r="A10" s="286"/>
      <c r="B10" s="288"/>
      <c r="C10" s="298" t="s">
        <v>103</v>
      </c>
      <c r="D10" s="298" t="s">
        <v>3</v>
      </c>
      <c r="E10" s="73"/>
      <c r="F10" s="73"/>
      <c r="G10" s="73"/>
      <c r="H10" s="100"/>
      <c r="I10" s="73"/>
      <c r="J10" s="100"/>
      <c r="K10" s="298" t="s">
        <v>4</v>
      </c>
      <c r="L10" s="298"/>
      <c r="M10" s="298"/>
      <c r="N10" s="298"/>
      <c r="O10" s="298"/>
      <c r="P10" s="298"/>
      <c r="Q10" s="298"/>
      <c r="R10" s="100"/>
      <c r="S10" s="73" t="s">
        <v>5</v>
      </c>
      <c r="T10" s="100"/>
      <c r="U10" s="288" t="s">
        <v>6</v>
      </c>
      <c r="V10" s="288"/>
      <c r="W10" s="288"/>
      <c r="X10" s="288"/>
      <c r="Y10" s="288"/>
      <c r="Z10" s="288"/>
      <c r="AA10" s="288"/>
      <c r="AB10" s="346" t="s">
        <v>7</v>
      </c>
      <c r="AC10" s="437" t="s">
        <v>147</v>
      </c>
      <c r="AD10" s="439" t="s">
        <v>109</v>
      </c>
      <c r="AE10" s="441" t="s">
        <v>126</v>
      </c>
    </row>
    <row r="11" spans="1:31" ht="96.75" customHeight="1" thickBot="1" x14ac:dyDescent="0.3">
      <c r="A11" s="355"/>
      <c r="B11" s="350"/>
      <c r="C11" s="298"/>
      <c r="D11" s="359"/>
      <c r="E11" s="82" t="s">
        <v>125</v>
      </c>
      <c r="F11" s="82" t="s">
        <v>11</v>
      </c>
      <c r="G11" s="82" t="s">
        <v>12</v>
      </c>
      <c r="H11" s="101" t="s">
        <v>82</v>
      </c>
      <c r="I11" s="82" t="s">
        <v>14</v>
      </c>
      <c r="J11" s="101" t="s">
        <v>15</v>
      </c>
      <c r="K11" s="82" t="s">
        <v>16</v>
      </c>
      <c r="L11" s="101" t="s">
        <v>83</v>
      </c>
      <c r="M11" s="82" t="s">
        <v>18</v>
      </c>
      <c r="N11" s="101" t="s">
        <v>19</v>
      </c>
      <c r="O11" s="82" t="s">
        <v>20</v>
      </c>
      <c r="P11" s="101" t="s">
        <v>21</v>
      </c>
      <c r="Q11" s="82" t="s">
        <v>22</v>
      </c>
      <c r="R11" s="101" t="s">
        <v>23</v>
      </c>
      <c r="S11" s="82" t="s">
        <v>24</v>
      </c>
      <c r="T11" s="101" t="s">
        <v>23</v>
      </c>
      <c r="U11" s="350"/>
      <c r="V11" s="350"/>
      <c r="W11" s="350"/>
      <c r="X11" s="350"/>
      <c r="Y11" s="350"/>
      <c r="Z11" s="350"/>
      <c r="AA11" s="350"/>
      <c r="AB11" s="436"/>
      <c r="AC11" s="438"/>
      <c r="AD11" s="440"/>
      <c r="AE11" s="442"/>
    </row>
    <row r="12" spans="1:31" ht="38.25" customHeight="1" thickBot="1" x14ac:dyDescent="0.3">
      <c r="A12" s="102"/>
      <c r="B12" s="81"/>
      <c r="C12" s="142"/>
      <c r="D12" s="103"/>
      <c r="E12" s="82"/>
      <c r="F12" s="103"/>
      <c r="G12" s="103"/>
      <c r="H12" s="104"/>
      <c r="I12" s="103"/>
      <c r="J12" s="104"/>
      <c r="K12" s="103"/>
      <c r="L12" s="104"/>
      <c r="M12" s="103"/>
      <c r="N12" s="104"/>
      <c r="O12" s="103"/>
      <c r="P12" s="101"/>
      <c r="Q12" s="103"/>
      <c r="R12" s="101"/>
      <c r="S12" s="103"/>
      <c r="T12" s="101"/>
      <c r="U12" s="81"/>
      <c r="V12" s="81"/>
      <c r="W12" s="81"/>
      <c r="X12" s="81"/>
      <c r="Y12" s="81"/>
      <c r="Z12" s="81"/>
      <c r="AA12" s="81"/>
      <c r="AB12" s="105"/>
      <c r="AC12" s="426" t="s">
        <v>148</v>
      </c>
      <c r="AD12" s="427"/>
      <c r="AE12" s="428"/>
    </row>
    <row r="13" spans="1:31" ht="212.25" customHeight="1" thickBot="1" x14ac:dyDescent="0.3">
      <c r="A13" s="35" t="str">
        <f>[4]IDENTIFICACIÓN!A12</f>
        <v>R1</v>
      </c>
      <c r="B13" s="106" t="str">
        <f>[4]IDENTIFICACIÓN!B12</f>
        <v>Falta de continuidad en los procesos de participación liderados por la SDA</v>
      </c>
      <c r="C13" s="145" t="s">
        <v>193</v>
      </c>
      <c r="D13" s="107" t="s">
        <v>149</v>
      </c>
      <c r="E13" s="108" t="s">
        <v>150</v>
      </c>
      <c r="F13" s="109" t="s">
        <v>151</v>
      </c>
      <c r="G13" s="110" t="s">
        <v>28</v>
      </c>
      <c r="H13" s="111" t="s">
        <v>152</v>
      </c>
      <c r="I13" s="110" t="s">
        <v>30</v>
      </c>
      <c r="J13" s="111" t="s">
        <v>153</v>
      </c>
      <c r="K13" s="110" t="s">
        <v>32</v>
      </c>
      <c r="L13" s="111" t="s">
        <v>154</v>
      </c>
      <c r="M13" s="110" t="s">
        <v>34</v>
      </c>
      <c r="N13" s="111" t="s">
        <v>155</v>
      </c>
      <c r="O13" s="110" t="s">
        <v>36</v>
      </c>
      <c r="P13" s="101" t="s">
        <v>156</v>
      </c>
      <c r="Q13" s="110" t="s">
        <v>38</v>
      </c>
      <c r="R13" s="101" t="s">
        <v>157</v>
      </c>
      <c r="S13" s="110" t="s">
        <v>40</v>
      </c>
      <c r="T13" s="101" t="s">
        <v>158</v>
      </c>
      <c r="U13" s="8">
        <f>IF(S13="ASIGNADO",15,0)</f>
        <v>15</v>
      </c>
      <c r="V13" s="8">
        <f>IF(Q13="ADECUADO",15,0)</f>
        <v>15</v>
      </c>
      <c r="W13" s="8">
        <f>IF(O13="OPORTUNA",15,0)</f>
        <v>15</v>
      </c>
      <c r="X13" s="8">
        <f>IF(G13="PREVENIR",15,0)</f>
        <v>15</v>
      </c>
      <c r="Y13" s="8">
        <f>IF(K13="SE INVESTIGAN Y RESUELVEN OPORTUNAMENTE",15,0)</f>
        <v>15</v>
      </c>
      <c r="Z13" s="8">
        <f>IF(I13="CONFIABLE",15,0)</f>
        <v>15</v>
      </c>
      <c r="AA13" s="8">
        <f>IF(M13="COMPLETA",10,0)</f>
        <v>10</v>
      </c>
      <c r="AB13" s="112" t="s">
        <v>159</v>
      </c>
      <c r="AC13" s="113" t="s">
        <v>160</v>
      </c>
      <c r="AD13" s="113" t="s">
        <v>161</v>
      </c>
      <c r="AE13" s="429" t="s">
        <v>162</v>
      </c>
    </row>
    <row r="14" spans="1:31" ht="200.25" customHeight="1" thickBot="1" x14ac:dyDescent="0.3">
      <c r="A14" s="35" t="str">
        <f>[4]IDENTIFICACIÓN!A13</f>
        <v>R2</v>
      </c>
      <c r="B14" s="106" t="str">
        <f>[4]IDENTIFICACIÓN!B13</f>
        <v>Bajos conocimientos adquiridos a partir de las acciones de educación ambiental</v>
      </c>
      <c r="C14" s="145" t="s">
        <v>193</v>
      </c>
      <c r="D14" s="114" t="s">
        <v>163</v>
      </c>
      <c r="E14" s="108" t="s">
        <v>164</v>
      </c>
      <c r="F14" s="115" t="s">
        <v>165</v>
      </c>
      <c r="G14" s="110" t="s">
        <v>28</v>
      </c>
      <c r="H14" s="111" t="s">
        <v>166</v>
      </c>
      <c r="I14" s="110" t="s">
        <v>30</v>
      </c>
      <c r="J14" s="111" t="s">
        <v>153</v>
      </c>
      <c r="K14" s="110" t="s">
        <v>32</v>
      </c>
      <c r="L14" s="111" t="s">
        <v>167</v>
      </c>
      <c r="M14" s="110" t="s">
        <v>34</v>
      </c>
      <c r="N14" s="111" t="s">
        <v>168</v>
      </c>
      <c r="O14" s="110" t="s">
        <v>36</v>
      </c>
      <c r="P14" s="101" t="s">
        <v>169</v>
      </c>
      <c r="Q14" s="110" t="s">
        <v>38</v>
      </c>
      <c r="R14" s="101" t="s">
        <v>157</v>
      </c>
      <c r="S14" s="110" t="s">
        <v>40</v>
      </c>
      <c r="T14" s="101" t="s">
        <v>170</v>
      </c>
      <c r="U14" s="10">
        <f>IF(S14="ASIGNADO",15,0)</f>
        <v>15</v>
      </c>
      <c r="V14" s="10">
        <f>IF(Q14="ADECUADO",15,0)</f>
        <v>15</v>
      </c>
      <c r="W14" s="10">
        <f>IF(O14="OPORTUNA",15,0)</f>
        <v>15</v>
      </c>
      <c r="X14" s="10">
        <f>IF(G14="PREVENIR",15,0)</f>
        <v>15</v>
      </c>
      <c r="Y14" s="10">
        <f>IF(K14="SE INVESTIGAN Y RESUELVEN OPORTUNAMENTE",15,0)</f>
        <v>15</v>
      </c>
      <c r="Z14" s="10">
        <f>IF(I14="CONFIABLE",15,0)</f>
        <v>15</v>
      </c>
      <c r="AA14" s="10">
        <f>IF(M14="COMPLETA",10,0)</f>
        <v>10</v>
      </c>
      <c r="AB14" s="116" t="s">
        <v>171</v>
      </c>
      <c r="AC14" s="113" t="s">
        <v>172</v>
      </c>
      <c r="AD14" s="113" t="s">
        <v>173</v>
      </c>
      <c r="AE14" s="430"/>
    </row>
    <row r="15" spans="1:31" s="124" customFormat="1" ht="15" hidden="1" customHeight="1" thickBot="1" x14ac:dyDescent="0.3">
      <c r="A15" s="117"/>
      <c r="B15" s="118"/>
      <c r="C15" s="145"/>
      <c r="D15" s="119"/>
      <c r="E15" s="119"/>
      <c r="F15" s="119"/>
      <c r="G15" s="119"/>
      <c r="H15" s="120"/>
      <c r="I15" s="119"/>
      <c r="J15" s="120"/>
      <c r="K15" s="119"/>
      <c r="L15" s="120"/>
      <c r="M15" s="119"/>
      <c r="N15" s="120"/>
      <c r="O15" s="119"/>
      <c r="P15" s="120"/>
      <c r="Q15" s="119"/>
      <c r="R15" s="120"/>
      <c r="S15" s="119"/>
      <c r="T15" s="120"/>
      <c r="U15" s="148"/>
      <c r="V15" s="148"/>
      <c r="W15" s="148"/>
      <c r="X15" s="148"/>
      <c r="Y15" s="148"/>
      <c r="Z15" s="148"/>
      <c r="AA15" s="148"/>
      <c r="AB15" s="121"/>
      <c r="AC15" s="122"/>
      <c r="AD15" s="123"/>
      <c r="AE15" s="430"/>
    </row>
    <row r="16" spans="1:31" s="124" customFormat="1" ht="15" hidden="1" customHeight="1" thickBot="1" x14ac:dyDescent="0.3">
      <c r="A16" s="117"/>
      <c r="B16" s="118"/>
      <c r="C16" s="432" t="s">
        <v>104</v>
      </c>
      <c r="D16" s="119"/>
      <c r="E16" s="119"/>
      <c r="F16" s="119"/>
      <c r="G16" s="119"/>
      <c r="H16" s="120"/>
      <c r="I16" s="119"/>
      <c r="J16" s="120"/>
      <c r="K16" s="119"/>
      <c r="L16" s="120"/>
      <c r="M16" s="119"/>
      <c r="N16" s="120"/>
      <c r="O16" s="119"/>
      <c r="P16" s="120"/>
      <c r="Q16" s="119"/>
      <c r="R16" s="120"/>
      <c r="S16" s="119"/>
      <c r="T16" s="120"/>
      <c r="U16" s="149"/>
      <c r="V16" s="149"/>
      <c r="W16" s="149"/>
      <c r="X16" s="149"/>
      <c r="Y16" s="149"/>
      <c r="Z16" s="149"/>
      <c r="AA16" s="149"/>
      <c r="AB16" s="121"/>
      <c r="AC16" s="122"/>
      <c r="AD16" s="123"/>
      <c r="AE16" s="430"/>
    </row>
    <row r="17" spans="1:31" s="124" customFormat="1" ht="15" hidden="1" customHeight="1" thickBot="1" x14ac:dyDescent="0.3">
      <c r="A17" s="117"/>
      <c r="B17" s="118"/>
      <c r="C17" s="433"/>
      <c r="D17" s="119"/>
      <c r="E17" s="119"/>
      <c r="F17" s="119"/>
      <c r="G17" s="119"/>
      <c r="H17" s="120"/>
      <c r="I17" s="119"/>
      <c r="J17" s="120"/>
      <c r="K17" s="119"/>
      <c r="L17" s="120"/>
      <c r="M17" s="119"/>
      <c r="N17" s="120"/>
      <c r="O17" s="119"/>
      <c r="P17" s="120"/>
      <c r="Q17" s="119"/>
      <c r="R17" s="120"/>
      <c r="S17" s="119"/>
      <c r="T17" s="120"/>
      <c r="U17" s="149"/>
      <c r="V17" s="149"/>
      <c r="W17" s="149"/>
      <c r="X17" s="149"/>
      <c r="Y17" s="149"/>
      <c r="Z17" s="149"/>
      <c r="AA17" s="149"/>
      <c r="AB17" s="119"/>
      <c r="AC17" s="122"/>
      <c r="AD17" s="123"/>
      <c r="AE17" s="430"/>
    </row>
    <row r="18" spans="1:31" s="124" customFormat="1" ht="15" hidden="1" customHeight="1" thickBot="1" x14ac:dyDescent="0.3">
      <c r="A18" s="117"/>
      <c r="B18" s="118"/>
      <c r="C18" s="146"/>
      <c r="D18" s="119"/>
      <c r="E18" s="119"/>
      <c r="F18" s="119"/>
      <c r="G18" s="119"/>
      <c r="H18" s="120"/>
      <c r="I18" s="119"/>
      <c r="J18" s="120"/>
      <c r="K18" s="119"/>
      <c r="L18" s="120"/>
      <c r="M18" s="119"/>
      <c r="N18" s="120"/>
      <c r="O18" s="119"/>
      <c r="P18" s="120"/>
      <c r="Q18" s="119"/>
      <c r="R18" s="120"/>
      <c r="S18" s="119"/>
      <c r="T18" s="120"/>
      <c r="U18" s="149"/>
      <c r="V18" s="149"/>
      <c r="W18" s="149"/>
      <c r="X18" s="149"/>
      <c r="Y18" s="149"/>
      <c r="Z18" s="149"/>
      <c r="AA18" s="149"/>
      <c r="AB18" s="119"/>
      <c r="AC18" s="122"/>
      <c r="AD18" s="123"/>
      <c r="AE18" s="430"/>
    </row>
    <row r="19" spans="1:31" s="124" customFormat="1" ht="29.25" hidden="1" customHeight="1" thickBot="1" x14ac:dyDescent="0.3">
      <c r="A19" s="125"/>
      <c r="B19" s="126"/>
      <c r="C19" s="146"/>
      <c r="D19" s="127"/>
      <c r="E19" s="127"/>
      <c r="F19" s="127"/>
      <c r="G19" s="127"/>
      <c r="H19" s="128"/>
      <c r="I19" s="127"/>
      <c r="J19" s="128"/>
      <c r="K19" s="127"/>
      <c r="L19" s="128"/>
      <c r="M19" s="127"/>
      <c r="N19" s="128"/>
      <c r="O19" s="127"/>
      <c r="P19" s="128"/>
      <c r="Q19" s="127"/>
      <c r="R19" s="128"/>
      <c r="S19" s="127"/>
      <c r="T19" s="128"/>
      <c r="U19" s="150"/>
      <c r="V19" s="150"/>
      <c r="W19" s="150"/>
      <c r="X19" s="150"/>
      <c r="Y19" s="150"/>
      <c r="Z19" s="150"/>
      <c r="AA19" s="150"/>
      <c r="AB19" s="141"/>
      <c r="AC19" s="122"/>
      <c r="AD19" s="123"/>
      <c r="AE19" s="430"/>
    </row>
    <row r="20" spans="1:31" s="130" customFormat="1" ht="15" hidden="1" customHeight="1" thickBot="1" x14ac:dyDescent="0.3">
      <c r="A20" s="129"/>
      <c r="B20" s="129"/>
      <c r="C20" s="146"/>
      <c r="H20" s="131"/>
      <c r="J20" s="131"/>
      <c r="L20" s="131"/>
      <c r="N20" s="131"/>
      <c r="P20" s="131"/>
      <c r="R20" s="131"/>
      <c r="T20" s="131"/>
      <c r="AB20" s="132"/>
      <c r="AC20" s="133"/>
      <c r="AD20" s="123"/>
      <c r="AE20" s="430"/>
    </row>
    <row r="21" spans="1:31" s="130" customFormat="1" ht="15" hidden="1" customHeight="1" thickBot="1" x14ac:dyDescent="0.3">
      <c r="A21" s="129"/>
      <c r="B21" s="129"/>
      <c r="C21" s="146"/>
      <c r="H21" s="131"/>
      <c r="J21" s="131"/>
      <c r="L21" s="131"/>
      <c r="N21" s="131"/>
      <c r="P21" s="131"/>
      <c r="R21" s="131"/>
      <c r="T21" s="131"/>
      <c r="AB21" s="132"/>
      <c r="AC21" s="133"/>
      <c r="AD21" s="123"/>
      <c r="AE21" s="430"/>
    </row>
    <row r="22" spans="1:31" s="130" customFormat="1" ht="15" hidden="1" customHeight="1" thickBot="1" x14ac:dyDescent="0.3">
      <c r="A22" s="129"/>
      <c r="B22" s="129"/>
      <c r="C22" s="146"/>
      <c r="H22" s="131"/>
      <c r="J22" s="131"/>
      <c r="L22" s="131"/>
      <c r="N22" s="131"/>
      <c r="P22" s="131"/>
      <c r="R22" s="131"/>
      <c r="T22" s="131"/>
      <c r="AB22" s="132"/>
      <c r="AC22" s="133"/>
      <c r="AD22" s="123"/>
      <c r="AE22" s="430"/>
    </row>
    <row r="23" spans="1:31" s="130" customFormat="1" ht="15" hidden="1" customHeight="1" thickBot="1" x14ac:dyDescent="0.3">
      <c r="A23" s="129"/>
      <c r="B23" s="129"/>
      <c r="C23" s="146"/>
      <c r="H23" s="131"/>
      <c r="J23" s="131"/>
      <c r="L23" s="131"/>
      <c r="N23" s="131"/>
      <c r="P23" s="131"/>
      <c r="R23" s="131"/>
      <c r="T23" s="131"/>
      <c r="AB23" s="132"/>
      <c r="AC23" s="133"/>
      <c r="AD23" s="123"/>
      <c r="AE23" s="430"/>
    </row>
    <row r="24" spans="1:31" s="130" customFormat="1" ht="15" hidden="1" customHeight="1" thickBot="1" x14ac:dyDescent="0.3">
      <c r="A24" s="129"/>
      <c r="B24" s="129"/>
      <c r="C24" s="146"/>
      <c r="H24" s="131"/>
      <c r="J24" s="131"/>
      <c r="L24" s="131"/>
      <c r="N24" s="131"/>
      <c r="P24" s="131"/>
      <c r="R24" s="131"/>
      <c r="T24" s="131"/>
      <c r="AB24" s="132"/>
      <c r="AC24" s="133"/>
      <c r="AD24" s="123"/>
      <c r="AE24" s="430"/>
    </row>
    <row r="25" spans="1:31" s="130" customFormat="1" ht="15" hidden="1" customHeight="1" thickBot="1" x14ac:dyDescent="0.3">
      <c r="A25" s="129"/>
      <c r="B25" s="129"/>
      <c r="C25" s="146"/>
      <c r="H25" s="131"/>
      <c r="J25" s="131"/>
      <c r="L25" s="131"/>
      <c r="N25" s="131"/>
      <c r="P25" s="131"/>
      <c r="R25" s="131"/>
      <c r="T25" s="131"/>
      <c r="AB25" s="132"/>
      <c r="AC25" s="133"/>
      <c r="AD25" s="123"/>
      <c r="AE25" s="430"/>
    </row>
    <row r="26" spans="1:31" s="130" customFormat="1" ht="15" hidden="1" customHeight="1" thickBot="1" x14ac:dyDescent="0.3">
      <c r="A26" s="129"/>
      <c r="B26" s="129"/>
      <c r="C26" s="146"/>
      <c r="H26" s="131"/>
      <c r="J26" s="131"/>
      <c r="L26" s="131"/>
      <c r="N26" s="131"/>
      <c r="P26" s="131"/>
      <c r="R26" s="131"/>
      <c r="T26" s="131"/>
      <c r="AB26" s="132"/>
      <c r="AC26" s="133"/>
      <c r="AD26" s="123"/>
      <c r="AE26" s="430"/>
    </row>
    <row r="27" spans="1:31" s="130" customFormat="1" ht="15" hidden="1" customHeight="1" thickBot="1" x14ac:dyDescent="0.3">
      <c r="A27" s="129"/>
      <c r="B27" s="129"/>
      <c r="C27" s="146"/>
      <c r="H27" s="131"/>
      <c r="J27" s="131"/>
      <c r="L27" s="131"/>
      <c r="N27" s="131"/>
      <c r="P27" s="131"/>
      <c r="R27" s="131"/>
      <c r="T27" s="131"/>
      <c r="AB27" s="132"/>
      <c r="AC27" s="133"/>
      <c r="AD27" s="123"/>
      <c r="AE27" s="430"/>
    </row>
    <row r="28" spans="1:31" s="130" customFormat="1" ht="15" hidden="1" customHeight="1" thickBot="1" x14ac:dyDescent="0.3">
      <c r="A28" s="129"/>
      <c r="B28" s="129"/>
      <c r="C28" s="146"/>
      <c r="H28" s="131"/>
      <c r="J28" s="131"/>
      <c r="L28" s="131"/>
      <c r="N28" s="131"/>
      <c r="P28" s="131"/>
      <c r="R28" s="131"/>
      <c r="T28" s="131"/>
      <c r="AB28" s="132"/>
      <c r="AC28" s="133"/>
      <c r="AD28" s="123"/>
      <c r="AE28" s="430"/>
    </row>
    <row r="29" spans="1:31" s="130" customFormat="1" ht="15" hidden="1" customHeight="1" thickBot="1" x14ac:dyDescent="0.3">
      <c r="A29" s="129"/>
      <c r="B29" s="129"/>
      <c r="C29" s="146"/>
      <c r="H29" s="131"/>
      <c r="J29" s="131"/>
      <c r="L29" s="131"/>
      <c r="N29" s="131"/>
      <c r="P29" s="131"/>
      <c r="R29" s="131"/>
      <c r="T29" s="131"/>
      <c r="AB29" s="132"/>
      <c r="AC29" s="133"/>
      <c r="AD29" s="123"/>
      <c r="AE29" s="430"/>
    </row>
    <row r="30" spans="1:31" s="130" customFormat="1" ht="15" hidden="1" customHeight="1" thickBot="1" x14ac:dyDescent="0.3">
      <c r="A30" s="129"/>
      <c r="B30" s="129"/>
      <c r="C30" s="146"/>
      <c r="H30" s="131"/>
      <c r="J30" s="131"/>
      <c r="L30" s="131"/>
      <c r="N30" s="131"/>
      <c r="P30" s="131"/>
      <c r="R30" s="131"/>
      <c r="T30" s="131"/>
      <c r="AB30" s="132"/>
      <c r="AC30" s="133"/>
      <c r="AD30" s="123"/>
      <c r="AE30" s="430"/>
    </row>
    <row r="31" spans="1:31" s="130" customFormat="1" ht="15" hidden="1" customHeight="1" thickBot="1" x14ac:dyDescent="0.3">
      <c r="A31" s="129"/>
      <c r="B31" s="129"/>
      <c r="C31" s="146"/>
      <c r="H31" s="131"/>
      <c r="J31" s="131"/>
      <c r="L31" s="131"/>
      <c r="N31" s="131"/>
      <c r="P31" s="131"/>
      <c r="R31" s="131"/>
      <c r="T31" s="131"/>
      <c r="AB31" s="132"/>
      <c r="AC31" s="133"/>
      <c r="AD31" s="123"/>
      <c r="AE31" s="430"/>
    </row>
    <row r="32" spans="1:31" s="130" customFormat="1" ht="15" hidden="1" customHeight="1" thickBot="1" x14ac:dyDescent="0.3">
      <c r="A32" s="129"/>
      <c r="B32" s="129"/>
      <c r="C32" s="146"/>
      <c r="H32" s="131"/>
      <c r="J32" s="131"/>
      <c r="L32" s="131"/>
      <c r="N32" s="131"/>
      <c r="P32" s="131"/>
      <c r="R32" s="131"/>
      <c r="T32" s="131"/>
      <c r="AB32" s="132"/>
      <c r="AC32" s="133"/>
      <c r="AD32" s="123"/>
      <c r="AE32" s="430"/>
    </row>
    <row r="33" spans="1:31" s="130" customFormat="1" ht="43.5" hidden="1" customHeight="1" thickBot="1" x14ac:dyDescent="0.3">
      <c r="A33" s="129"/>
      <c r="B33" s="129" t="s">
        <v>174</v>
      </c>
      <c r="C33" s="146"/>
      <c r="D33" s="129" t="s">
        <v>40</v>
      </c>
      <c r="E33" s="129"/>
      <c r="F33" s="129"/>
      <c r="G33" s="130" t="s">
        <v>38</v>
      </c>
      <c r="H33" s="131"/>
      <c r="I33" s="130" t="s">
        <v>36</v>
      </c>
      <c r="J33" s="131"/>
      <c r="K33" s="130" t="s">
        <v>28</v>
      </c>
      <c r="L33" s="131"/>
      <c r="M33" s="130" t="s">
        <v>30</v>
      </c>
      <c r="N33" s="131"/>
      <c r="O33" s="130" t="s">
        <v>34</v>
      </c>
      <c r="P33" s="131"/>
      <c r="Q33" s="130" t="s">
        <v>32</v>
      </c>
      <c r="R33" s="131"/>
      <c r="T33" s="131"/>
      <c r="AB33" s="132"/>
      <c r="AC33" s="133"/>
      <c r="AD33" s="123"/>
      <c r="AE33" s="430"/>
    </row>
    <row r="34" spans="1:31" s="130" customFormat="1" ht="43.5" hidden="1" customHeight="1" thickBot="1" x14ac:dyDescent="0.3">
      <c r="A34" s="129"/>
      <c r="B34" s="129" t="s">
        <v>175</v>
      </c>
      <c r="C34" s="146"/>
      <c r="D34" s="129" t="s">
        <v>176</v>
      </c>
      <c r="E34" s="129"/>
      <c r="F34" s="129"/>
      <c r="G34" s="130" t="s">
        <v>177</v>
      </c>
      <c r="H34" s="131"/>
      <c r="I34" s="130" t="s">
        <v>178</v>
      </c>
      <c r="J34" s="131"/>
      <c r="K34" s="130" t="s">
        <v>95</v>
      </c>
      <c r="L34" s="131"/>
      <c r="M34" s="130" t="s">
        <v>141</v>
      </c>
      <c r="N34" s="131"/>
      <c r="O34" s="130" t="s">
        <v>179</v>
      </c>
      <c r="P34" s="131"/>
      <c r="Q34" s="130" t="s">
        <v>180</v>
      </c>
      <c r="R34" s="131"/>
      <c r="T34" s="131"/>
      <c r="AB34" s="132"/>
      <c r="AC34" s="133"/>
      <c r="AD34" s="123"/>
      <c r="AE34" s="430"/>
    </row>
    <row r="35" spans="1:31" s="130" customFormat="1" ht="15" hidden="1" customHeight="1" thickBot="1" x14ac:dyDescent="0.3">
      <c r="A35" s="129"/>
      <c r="B35" s="129"/>
      <c r="C35" s="146"/>
      <c r="H35" s="131"/>
      <c r="J35" s="131"/>
      <c r="K35" s="130" t="s">
        <v>181</v>
      </c>
      <c r="L35" s="131"/>
      <c r="N35" s="131"/>
      <c r="O35" s="130" t="s">
        <v>58</v>
      </c>
      <c r="P35" s="131"/>
      <c r="R35" s="131"/>
      <c r="T35" s="131"/>
      <c r="AB35" s="132"/>
      <c r="AC35" s="133"/>
      <c r="AD35" s="123"/>
      <c r="AE35" s="430"/>
    </row>
    <row r="36" spans="1:31" s="130" customFormat="1" ht="15" hidden="1" customHeight="1" thickBot="1" x14ac:dyDescent="0.3">
      <c r="A36" s="129"/>
      <c r="B36" s="129"/>
      <c r="C36" s="146"/>
      <c r="H36" s="131"/>
      <c r="J36" s="131"/>
      <c r="L36" s="131"/>
      <c r="N36" s="131"/>
      <c r="P36" s="131"/>
      <c r="R36" s="131"/>
      <c r="T36" s="131"/>
      <c r="AB36" s="132"/>
      <c r="AC36" s="133"/>
      <c r="AD36" s="123"/>
      <c r="AE36" s="430"/>
    </row>
    <row r="37" spans="1:31" s="130" customFormat="1" ht="15" hidden="1" customHeight="1" thickBot="1" x14ac:dyDescent="0.3">
      <c r="A37" s="129"/>
      <c r="B37" s="129"/>
      <c r="C37" s="146"/>
      <c r="H37" s="131"/>
      <c r="J37" s="131"/>
      <c r="L37" s="131"/>
      <c r="N37" s="131"/>
      <c r="P37" s="131"/>
      <c r="R37" s="131"/>
      <c r="T37" s="131"/>
      <c r="AB37" s="132"/>
      <c r="AC37" s="133"/>
      <c r="AD37" s="123"/>
      <c r="AE37" s="430"/>
    </row>
    <row r="38" spans="1:31" s="130" customFormat="1" ht="15" hidden="1" customHeight="1" thickBot="1" x14ac:dyDescent="0.3">
      <c r="A38" s="129"/>
      <c r="B38" s="129"/>
      <c r="C38" s="146"/>
      <c r="H38" s="131"/>
      <c r="J38" s="131"/>
      <c r="L38" s="131"/>
      <c r="N38" s="131"/>
      <c r="P38" s="131"/>
      <c r="R38" s="131"/>
      <c r="T38" s="131"/>
      <c r="AB38" s="132"/>
      <c r="AC38" s="133"/>
      <c r="AD38" s="123"/>
      <c r="AE38" s="430"/>
    </row>
    <row r="39" spans="1:31" s="130" customFormat="1" ht="15" hidden="1" customHeight="1" thickBot="1" x14ac:dyDescent="0.3">
      <c r="A39" s="129"/>
      <c r="B39" s="129"/>
      <c r="C39" s="146"/>
      <c r="H39" s="131"/>
      <c r="J39" s="131"/>
      <c r="L39" s="131"/>
      <c r="N39" s="131"/>
      <c r="P39" s="131"/>
      <c r="R39" s="131"/>
      <c r="T39" s="131"/>
      <c r="AB39" s="132"/>
      <c r="AC39" s="133"/>
      <c r="AD39" s="123"/>
      <c r="AE39" s="430"/>
    </row>
    <row r="40" spans="1:31" s="130" customFormat="1" ht="15" hidden="1" customHeight="1" thickBot="1" x14ac:dyDescent="0.3">
      <c r="A40" s="129"/>
      <c r="B40" s="129"/>
      <c r="C40" s="146"/>
      <c r="H40" s="131"/>
      <c r="J40" s="131"/>
      <c r="L40" s="131"/>
      <c r="N40" s="131"/>
      <c r="P40" s="131"/>
      <c r="R40" s="131"/>
      <c r="T40" s="131"/>
      <c r="AB40" s="132"/>
      <c r="AC40" s="133"/>
      <c r="AD40" s="123"/>
      <c r="AE40" s="430"/>
    </row>
    <row r="41" spans="1:31" s="130" customFormat="1" ht="15" hidden="1" customHeight="1" thickBot="1" x14ac:dyDescent="0.3">
      <c r="A41" s="129"/>
      <c r="B41" s="129"/>
      <c r="C41" s="146"/>
      <c r="H41" s="131"/>
      <c r="J41" s="131"/>
      <c r="L41" s="131"/>
      <c r="N41" s="131"/>
      <c r="P41" s="131"/>
      <c r="R41" s="131"/>
      <c r="T41" s="131"/>
      <c r="AB41" s="132"/>
      <c r="AC41" s="133"/>
      <c r="AD41" s="123"/>
      <c r="AE41" s="430"/>
    </row>
    <row r="42" spans="1:31" s="130" customFormat="1" ht="15" hidden="1" customHeight="1" thickBot="1" x14ac:dyDescent="0.3">
      <c r="A42" s="129"/>
      <c r="B42" s="129"/>
      <c r="C42" s="146"/>
      <c r="H42" s="131"/>
      <c r="J42" s="131"/>
      <c r="L42" s="131"/>
      <c r="N42" s="131"/>
      <c r="P42" s="131"/>
      <c r="R42" s="131"/>
      <c r="T42" s="131"/>
      <c r="AB42" s="132"/>
      <c r="AC42" s="133"/>
      <c r="AD42" s="123"/>
      <c r="AE42" s="430"/>
    </row>
    <row r="43" spans="1:31" s="130" customFormat="1" ht="15" hidden="1" customHeight="1" thickBot="1" x14ac:dyDescent="0.3">
      <c r="A43" s="129"/>
      <c r="B43" s="129"/>
      <c r="C43" s="146"/>
      <c r="H43" s="131"/>
      <c r="J43" s="131"/>
      <c r="L43" s="131"/>
      <c r="N43" s="131"/>
      <c r="P43" s="131"/>
      <c r="R43" s="131"/>
      <c r="T43" s="131"/>
      <c r="AB43" s="132"/>
      <c r="AC43" s="133"/>
      <c r="AD43" s="123"/>
      <c r="AE43" s="430"/>
    </row>
    <row r="44" spans="1:31" s="130" customFormat="1" ht="15" hidden="1" customHeight="1" thickBot="1" x14ac:dyDescent="0.3">
      <c r="A44" s="129"/>
      <c r="B44" s="129"/>
      <c r="C44" s="146"/>
      <c r="H44" s="131"/>
      <c r="J44" s="131"/>
      <c r="L44" s="131"/>
      <c r="N44" s="131"/>
      <c r="P44" s="131"/>
      <c r="R44" s="131"/>
      <c r="T44" s="131"/>
      <c r="AB44" s="132"/>
      <c r="AC44" s="133"/>
      <c r="AD44" s="123"/>
      <c r="AE44" s="430"/>
    </row>
    <row r="45" spans="1:31" s="130" customFormat="1" ht="15" hidden="1" customHeight="1" thickBot="1" x14ac:dyDescent="0.3">
      <c r="A45" s="129"/>
      <c r="B45" s="129"/>
      <c r="C45" s="146"/>
      <c r="H45" s="131"/>
      <c r="J45" s="131"/>
      <c r="L45" s="131"/>
      <c r="N45" s="131"/>
      <c r="P45" s="131"/>
      <c r="R45" s="131"/>
      <c r="T45" s="131"/>
      <c r="AB45" s="132"/>
      <c r="AC45" s="133"/>
      <c r="AD45" s="123"/>
      <c r="AE45" s="430"/>
    </row>
    <row r="46" spans="1:31" ht="211.5" customHeight="1" x14ac:dyDescent="0.25">
      <c r="A46" s="42" t="s">
        <v>182</v>
      </c>
      <c r="B46" s="134" t="s">
        <v>183</v>
      </c>
      <c r="C46" s="147" t="s">
        <v>104</v>
      </c>
      <c r="D46" s="135" t="s">
        <v>184</v>
      </c>
      <c r="E46" s="136" t="s">
        <v>185</v>
      </c>
      <c r="F46" s="115" t="s">
        <v>186</v>
      </c>
      <c r="G46" s="110" t="s">
        <v>28</v>
      </c>
      <c r="H46" s="111" t="s">
        <v>152</v>
      </c>
      <c r="I46" s="110" t="s">
        <v>30</v>
      </c>
      <c r="J46" s="111" t="s">
        <v>153</v>
      </c>
      <c r="K46" s="110" t="s">
        <v>32</v>
      </c>
      <c r="L46" s="111" t="s">
        <v>187</v>
      </c>
      <c r="M46" s="110" t="s">
        <v>34</v>
      </c>
      <c r="N46" s="111" t="s">
        <v>188</v>
      </c>
      <c r="O46" s="110" t="s">
        <v>36</v>
      </c>
      <c r="P46" s="101" t="s">
        <v>189</v>
      </c>
      <c r="Q46" s="110" t="s">
        <v>38</v>
      </c>
      <c r="R46" s="101" t="s">
        <v>157</v>
      </c>
      <c r="S46" s="110" t="s">
        <v>40</v>
      </c>
      <c r="T46" s="101" t="s">
        <v>170</v>
      </c>
      <c r="U46" s="10">
        <f>IF(S46="ASIGNADO",15,0)</f>
        <v>15</v>
      </c>
      <c r="V46" s="10">
        <f>IF(Q46="ADECUADO",15,0)</f>
        <v>15</v>
      </c>
      <c r="W46" s="10">
        <f>IF(O46="OPORTUNA",15,0)</f>
        <v>15</v>
      </c>
      <c r="X46" s="10">
        <f>IF(G46="PREVENIR",15,0)</f>
        <v>15</v>
      </c>
      <c r="Y46" s="10">
        <f>IF(K46="SE INVESTIGAN Y RESUELVEN OPORTUNAMENTE",15,0)</f>
        <v>15</v>
      </c>
      <c r="Z46" s="10">
        <f>IF(I46="CONFIABLE",15,0)</f>
        <v>15</v>
      </c>
      <c r="AA46" s="10">
        <f>IF(M46="COMPLETA",10,0)</f>
        <v>10</v>
      </c>
      <c r="AB46" s="137" t="s">
        <v>190</v>
      </c>
      <c r="AC46" s="138" t="s">
        <v>191</v>
      </c>
      <c r="AD46" s="113" t="s">
        <v>192</v>
      </c>
      <c r="AE46" s="431"/>
    </row>
  </sheetData>
  <mergeCells count="25">
    <mergeCell ref="A1:AB1"/>
    <mergeCell ref="A2:AB2"/>
    <mergeCell ref="A3:AB4"/>
    <mergeCell ref="B5:D5"/>
    <mergeCell ref="G5:AB6"/>
    <mergeCell ref="B6:D6"/>
    <mergeCell ref="A7:B7"/>
    <mergeCell ref="D7:AB7"/>
    <mergeCell ref="A8:B8"/>
    <mergeCell ref="D8:AB8"/>
    <mergeCell ref="A9:A11"/>
    <mergeCell ref="B9:B11"/>
    <mergeCell ref="D9:AB9"/>
    <mergeCell ref="AC12:AE12"/>
    <mergeCell ref="AE13:AE46"/>
    <mergeCell ref="C10:C11"/>
    <mergeCell ref="C16:C17"/>
    <mergeCell ref="AC9:AE9"/>
    <mergeCell ref="D10:D11"/>
    <mergeCell ref="K10:Q10"/>
    <mergeCell ref="U10:AA11"/>
    <mergeCell ref="AB10:AB11"/>
    <mergeCell ref="AC10:AC11"/>
    <mergeCell ref="AD10:AD11"/>
    <mergeCell ref="AE10:AE11"/>
  </mergeCells>
  <dataValidations count="14">
    <dataValidation type="list" allowBlank="1" showInputMessage="1" showErrorMessage="1" sqref="K46" xr:uid="{00000000-0002-0000-0400-000000000000}">
      <formula1>$J$49:$J$50</formula1>
    </dataValidation>
    <dataValidation type="list" allowBlank="1" showInputMessage="1" showErrorMessage="1" sqref="M46" xr:uid="{00000000-0002-0000-0400-000001000000}">
      <formula1>$I$49:$I$51</formula1>
    </dataValidation>
    <dataValidation type="list" allowBlank="1" showInputMessage="1" showErrorMessage="1" sqref="I46" xr:uid="{00000000-0002-0000-0400-000002000000}">
      <formula1>$H$49:$H$50</formula1>
    </dataValidation>
    <dataValidation type="list" allowBlank="1" showInputMessage="1" showErrorMessage="1" sqref="O46" xr:uid="{00000000-0002-0000-0400-000003000000}">
      <formula1>$F$49:$F$50</formula1>
    </dataValidation>
    <dataValidation type="list" allowBlank="1" showInputMessage="1" showErrorMessage="1" sqref="Q46" xr:uid="{00000000-0002-0000-0400-000004000000}">
      <formula1>$E$49:$E$50</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E13:F13 E14 E46" xr:uid="{00000000-0002-0000-0400-000005000000}"/>
    <dataValidation type="list" allowBlank="1" showInputMessage="1" showErrorMessage="1" sqref="S13:S14 S46" xr:uid="{00000000-0002-0000-0400-000006000000}">
      <formula1>$D$33:$D$34</formula1>
    </dataValidation>
    <dataValidation type="list" allowBlank="1" showInputMessage="1" showErrorMessage="1" sqref="Q13:Q14" xr:uid="{00000000-0002-0000-0400-000007000000}">
      <formula1>$G$33:$G$34</formula1>
    </dataValidation>
    <dataValidation type="list" allowBlank="1" showInputMessage="1" showErrorMessage="1" sqref="O13:O14" xr:uid="{00000000-0002-0000-0400-000008000000}">
      <formula1>$I$33:$I$34</formula1>
    </dataValidation>
    <dataValidation type="list" allowBlank="1" showInputMessage="1" showErrorMessage="1" sqref="G13:G14 G46" xr:uid="{00000000-0002-0000-0400-000009000000}">
      <formula1>$K$33:$K$35</formula1>
    </dataValidation>
    <dataValidation type="list" allowBlank="1" showInputMessage="1" showErrorMessage="1" sqref="I13:I14" xr:uid="{00000000-0002-0000-0400-00000A000000}">
      <formula1>$M$33:$M$34</formula1>
    </dataValidation>
    <dataValidation type="list" allowBlank="1" showInputMessage="1" showErrorMessage="1" sqref="M13:M14" xr:uid="{00000000-0002-0000-0400-00000B000000}">
      <formula1>$O$33:$O$35</formula1>
    </dataValidation>
    <dataValidation type="list" allowBlank="1" showInputMessage="1" showErrorMessage="1" sqref="K13:K14" xr:uid="{00000000-0002-0000-0400-00000C000000}">
      <formula1>$Q$33:$Q$34</formula1>
    </dataValidation>
    <dataValidation allowBlank="1" showInputMessage="1" showErrorMessage="1" prompt="Proceso, política, dispositivo, práctica u otra acción existente   para minimizar el riesgo negativo o potenciar oportunidades positivas." sqref="D10:F12 C10:C11" xr:uid="{00000000-0002-0000-0400-00000D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OK45"/>
  <sheetViews>
    <sheetView zoomScale="70" zoomScaleNormal="70" workbookViewId="0">
      <selection activeCell="C7" sqref="C1:C1048576"/>
    </sheetView>
  </sheetViews>
  <sheetFormatPr baseColWidth="10" defaultRowHeight="15" x14ac:dyDescent="0.25"/>
  <cols>
    <col min="1" max="1" width="13.85546875" customWidth="1"/>
    <col min="2" max="2" width="30.140625" customWidth="1"/>
    <col min="3" max="3" width="28.28515625" customWidth="1"/>
    <col min="4" max="4" width="60.28515625" customWidth="1"/>
    <col min="5" max="5" width="43" customWidth="1"/>
    <col min="6" max="6" width="24.85546875" customWidth="1"/>
    <col min="7" max="7" width="17.140625" customWidth="1"/>
    <col min="8" max="8" width="21.28515625" customWidth="1"/>
    <col min="9" max="9" width="21.85546875" customWidth="1"/>
    <col min="10" max="10" width="41.140625" customWidth="1"/>
    <col min="11" max="11" width="30.140625" customWidth="1"/>
    <col min="12" max="12" width="30" customWidth="1"/>
    <col min="13" max="13" width="18" customWidth="1"/>
    <col min="14" max="14" width="19.42578125" customWidth="1"/>
    <col min="15" max="15" width="18.5703125" customWidth="1"/>
    <col min="16" max="16" width="18.85546875" customWidth="1"/>
    <col min="17" max="17" width="27" customWidth="1"/>
    <col min="18" max="18" width="19.42578125" customWidth="1"/>
    <col min="19" max="19" width="26.140625" customWidth="1"/>
    <col min="20" max="20" width="17.85546875" customWidth="1"/>
    <col min="28" max="28" width="42.42578125" customWidth="1"/>
    <col min="29" max="29" width="34" style="99" customWidth="1"/>
    <col min="30" max="30" width="79.140625" style="99" customWidth="1"/>
  </cols>
  <sheetData>
    <row r="1" spans="1:30 13920:13921" s="99" customFormat="1" x14ac:dyDescent="0.25">
      <c r="A1" s="311" t="str">
        <f>'[5]CONTEXTO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170"/>
      <c r="AD1" s="171"/>
    </row>
    <row r="2" spans="1:30 13920:13921" s="99" customFormat="1" ht="15" customHeight="1" x14ac:dyDescent="0.25">
      <c r="A2" s="315" t="str">
        <f>'[5]CONTEXTO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61"/>
      <c r="AD2" s="62"/>
    </row>
    <row r="3" spans="1:30 13920:13921" s="99" customFormat="1" ht="15" customHeight="1" x14ac:dyDescent="0.25">
      <c r="A3" s="315"/>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61"/>
      <c r="AD3" s="62"/>
    </row>
    <row r="4" spans="1:30 13920:13921" s="99" customFormat="1" ht="15" customHeight="1" x14ac:dyDescent="0.25">
      <c r="A4" s="315"/>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61"/>
      <c r="AD4" s="62"/>
    </row>
    <row r="5" spans="1:30 13920:13921" s="99" customFormat="1" ht="12.75" customHeight="1" x14ac:dyDescent="0.25">
      <c r="A5" s="28" t="s">
        <v>72</v>
      </c>
      <c r="B5" s="325" t="s">
        <v>73</v>
      </c>
      <c r="C5" s="325"/>
      <c r="D5" s="325"/>
      <c r="E5" s="74"/>
      <c r="F5" s="74"/>
      <c r="G5" s="383"/>
      <c r="H5" s="383"/>
      <c r="I5" s="383"/>
      <c r="J5" s="383"/>
      <c r="K5" s="383"/>
      <c r="L5" s="383"/>
      <c r="M5" s="383"/>
      <c r="N5" s="383"/>
      <c r="O5" s="383"/>
      <c r="P5" s="383"/>
      <c r="Q5" s="383"/>
      <c r="R5" s="383"/>
      <c r="S5" s="383"/>
      <c r="T5" s="383"/>
      <c r="U5" s="383"/>
      <c r="V5" s="383"/>
      <c r="W5" s="383"/>
      <c r="X5" s="383"/>
      <c r="Y5" s="383"/>
      <c r="Z5" s="383"/>
      <c r="AA5" s="383"/>
      <c r="AB5" s="383"/>
      <c r="AC5" s="61"/>
      <c r="AD5" s="62"/>
    </row>
    <row r="6" spans="1:30 13920:13921" s="99" customFormat="1" ht="14.25" x14ac:dyDescent="0.25">
      <c r="A6" s="29" t="s">
        <v>74</v>
      </c>
      <c r="B6" s="332" t="s">
        <v>105</v>
      </c>
      <c r="C6" s="332"/>
      <c r="D6" s="332"/>
      <c r="E6" s="75"/>
      <c r="F6" s="75"/>
      <c r="G6" s="383"/>
      <c r="H6" s="383"/>
      <c r="I6" s="383"/>
      <c r="J6" s="383"/>
      <c r="K6" s="383"/>
      <c r="L6" s="383"/>
      <c r="M6" s="383"/>
      <c r="N6" s="383"/>
      <c r="O6" s="383"/>
      <c r="P6" s="383"/>
      <c r="Q6" s="383"/>
      <c r="R6" s="383"/>
      <c r="S6" s="383"/>
      <c r="T6" s="383"/>
      <c r="U6" s="383"/>
      <c r="V6" s="383"/>
      <c r="W6" s="383"/>
      <c r="X6" s="383"/>
      <c r="Y6" s="383"/>
      <c r="Z6" s="383"/>
      <c r="AA6" s="383"/>
      <c r="AB6" s="383"/>
      <c r="AC6" s="61"/>
      <c r="AD6" s="62"/>
    </row>
    <row r="7" spans="1:30 13920:13921" s="99" customFormat="1" ht="30.75" customHeight="1" x14ac:dyDescent="0.25">
      <c r="A7" s="333" t="s">
        <v>75</v>
      </c>
      <c r="B7" s="334"/>
      <c r="C7" s="76"/>
      <c r="D7" s="325" t="s">
        <v>76</v>
      </c>
      <c r="E7" s="325"/>
      <c r="F7" s="325"/>
      <c r="G7" s="325"/>
      <c r="H7" s="325"/>
      <c r="I7" s="325"/>
      <c r="J7" s="325"/>
      <c r="K7" s="325"/>
      <c r="L7" s="325"/>
      <c r="M7" s="325"/>
      <c r="N7" s="325"/>
      <c r="O7" s="325"/>
      <c r="P7" s="325"/>
      <c r="Q7" s="325"/>
      <c r="R7" s="325"/>
      <c r="S7" s="325"/>
      <c r="T7" s="325"/>
      <c r="U7" s="325"/>
      <c r="V7" s="325"/>
      <c r="W7" s="325"/>
      <c r="X7" s="325"/>
      <c r="Y7" s="325"/>
      <c r="Z7" s="325"/>
      <c r="AA7" s="325"/>
      <c r="AB7" s="325"/>
      <c r="AC7" s="61"/>
      <c r="AD7" s="62"/>
    </row>
    <row r="8" spans="1:30 13920:13921" s="99" customFormat="1" ht="85.5" customHeight="1" thickBot="1" x14ac:dyDescent="0.3">
      <c r="A8" s="340" t="str">
        <f>'[5]CONTEXTO ESTRATEGICO'!A12</f>
        <v>COMUNICACIONES</v>
      </c>
      <c r="B8" s="341"/>
      <c r="C8" s="72" t="s">
        <v>107</v>
      </c>
      <c r="D8" s="381" t="str">
        <f>'[5]CONTEXTO ESTRATEGICO'!B19</f>
        <v>Comunicar interna y externamente la gestión de la Secretaría de Ambiente, con el fin de promover la construcción de una visión compartida y suministrar información de manera oportuna</v>
      </c>
      <c r="E8" s="381"/>
      <c r="F8" s="381"/>
      <c r="G8" s="381"/>
      <c r="H8" s="381"/>
      <c r="I8" s="381"/>
      <c r="J8" s="381"/>
      <c r="K8" s="381"/>
      <c r="L8" s="381"/>
      <c r="M8" s="381"/>
      <c r="N8" s="381"/>
      <c r="O8" s="381"/>
      <c r="P8" s="381"/>
      <c r="Q8" s="381"/>
      <c r="R8" s="381"/>
      <c r="S8" s="381"/>
      <c r="T8" s="381"/>
      <c r="U8" s="381"/>
      <c r="V8" s="381"/>
      <c r="W8" s="381"/>
      <c r="X8" s="381"/>
      <c r="Y8" s="381"/>
      <c r="Z8" s="381"/>
      <c r="AA8" s="381"/>
      <c r="AB8" s="381"/>
      <c r="AC8" s="61"/>
      <c r="AD8" s="62"/>
    </row>
    <row r="9" spans="1:30 13920:13921" s="99" customFormat="1" ht="20.25" customHeight="1" thickBot="1" x14ac:dyDescent="0.3">
      <c r="A9" s="286" t="s">
        <v>0</v>
      </c>
      <c r="B9" s="288" t="s">
        <v>1</v>
      </c>
      <c r="C9" s="80"/>
      <c r="D9" s="380" t="s">
        <v>2</v>
      </c>
      <c r="E9" s="380"/>
      <c r="F9" s="380"/>
      <c r="G9" s="380"/>
      <c r="H9" s="380"/>
      <c r="I9" s="380"/>
      <c r="J9" s="380"/>
      <c r="K9" s="380"/>
      <c r="L9" s="380"/>
      <c r="M9" s="380"/>
      <c r="N9" s="380"/>
      <c r="O9" s="380"/>
      <c r="P9" s="380"/>
      <c r="Q9" s="380"/>
      <c r="R9" s="380"/>
      <c r="S9" s="380"/>
      <c r="T9" s="380"/>
      <c r="U9" s="380"/>
      <c r="V9" s="380"/>
      <c r="W9" s="380"/>
      <c r="X9" s="380"/>
      <c r="Y9" s="380"/>
      <c r="Z9" s="380"/>
      <c r="AA9" s="380"/>
      <c r="AB9" s="380"/>
      <c r="AC9" s="378" t="s">
        <v>108</v>
      </c>
      <c r="AD9" s="379"/>
      <c r="TOJ9" s="447" t="s">
        <v>108</v>
      </c>
      <c r="TOK9" s="447"/>
    </row>
    <row r="10" spans="1:30 13920:13921" s="99" customFormat="1" ht="75.75" customHeight="1" thickBot="1" x14ac:dyDescent="0.3">
      <c r="A10" s="286"/>
      <c r="B10" s="288"/>
      <c r="C10" s="298" t="s">
        <v>103</v>
      </c>
      <c r="D10" s="298" t="s">
        <v>3</v>
      </c>
      <c r="E10" s="73"/>
      <c r="F10" s="73"/>
      <c r="G10" s="73"/>
      <c r="H10" s="151"/>
      <c r="I10" s="73"/>
      <c r="J10" s="73"/>
      <c r="K10" s="298" t="s">
        <v>4</v>
      </c>
      <c r="L10" s="298"/>
      <c r="M10" s="298"/>
      <c r="N10" s="298"/>
      <c r="O10" s="298"/>
      <c r="P10" s="298"/>
      <c r="Q10" s="298"/>
      <c r="R10" s="73"/>
      <c r="S10" s="73" t="s">
        <v>5</v>
      </c>
      <c r="T10" s="73"/>
      <c r="U10" s="288" t="s">
        <v>6</v>
      </c>
      <c r="V10" s="288"/>
      <c r="W10" s="288"/>
      <c r="X10" s="288"/>
      <c r="Y10" s="288"/>
      <c r="Z10" s="288"/>
      <c r="AA10" s="288"/>
      <c r="AB10" s="303" t="s">
        <v>7</v>
      </c>
      <c r="AC10" s="378" t="s">
        <v>85</v>
      </c>
      <c r="AD10" s="379" t="s">
        <v>109</v>
      </c>
      <c r="TOJ10" s="448" t="s">
        <v>85</v>
      </c>
      <c r="TOK10" s="450" t="s">
        <v>109</v>
      </c>
    </row>
    <row r="11" spans="1:30 13920:13921" s="99" customFormat="1" ht="99" customHeight="1" x14ac:dyDescent="0.25">
      <c r="A11" s="286"/>
      <c r="B11" s="288"/>
      <c r="C11" s="298"/>
      <c r="D11" s="298"/>
      <c r="E11" s="161" t="s">
        <v>125</v>
      </c>
      <c r="F11" s="161" t="s">
        <v>11</v>
      </c>
      <c r="G11" s="73" t="s">
        <v>12</v>
      </c>
      <c r="H11" s="4" t="s">
        <v>82</v>
      </c>
      <c r="I11" s="73" t="s">
        <v>14</v>
      </c>
      <c r="J11" s="161" t="s">
        <v>15</v>
      </c>
      <c r="K11" s="73" t="s">
        <v>16</v>
      </c>
      <c r="L11" s="161" t="s">
        <v>83</v>
      </c>
      <c r="M11" s="73" t="s">
        <v>18</v>
      </c>
      <c r="N11" s="161" t="s">
        <v>19</v>
      </c>
      <c r="O11" s="73" t="s">
        <v>20</v>
      </c>
      <c r="P11" s="161" t="s">
        <v>21</v>
      </c>
      <c r="Q11" s="73" t="s">
        <v>22</v>
      </c>
      <c r="R11" s="161" t="s">
        <v>23</v>
      </c>
      <c r="S11" s="73" t="s">
        <v>24</v>
      </c>
      <c r="T11" s="161" t="s">
        <v>23</v>
      </c>
      <c r="U11" s="288"/>
      <c r="V11" s="288"/>
      <c r="W11" s="288"/>
      <c r="X11" s="288"/>
      <c r="Y11" s="288"/>
      <c r="Z11" s="288"/>
      <c r="AA11" s="288"/>
      <c r="AB11" s="303"/>
      <c r="AC11" s="378"/>
      <c r="AD11" s="379"/>
      <c r="TOJ11" s="449"/>
      <c r="TOK11" s="450"/>
    </row>
    <row r="12" spans="1:30 13920:13921" s="99" customFormat="1" ht="309.75" customHeight="1" x14ac:dyDescent="0.25">
      <c r="A12" s="83" t="str">
        <f>[5]IDENTIFICACIÓN!A12</f>
        <v>R1</v>
      </c>
      <c r="B12" s="154" t="str">
        <f>[5]IDENTIFICACIÓN!B12</f>
        <v>Divulgación de información errada, inoportuna o no autorizada sobre la gestión de la SDA a los públicos de interés internos y/o externos.</v>
      </c>
      <c r="C12" s="91" t="s">
        <v>193</v>
      </c>
      <c r="D12" s="6" t="s">
        <v>194</v>
      </c>
      <c r="E12" s="162" t="s">
        <v>195</v>
      </c>
      <c r="F12" s="162" t="s">
        <v>196</v>
      </c>
      <c r="G12" s="9" t="s">
        <v>28</v>
      </c>
      <c r="H12" s="151" t="s">
        <v>197</v>
      </c>
      <c r="I12" s="9" t="s">
        <v>30</v>
      </c>
      <c r="J12" s="151" t="s">
        <v>198</v>
      </c>
      <c r="K12" s="9" t="s">
        <v>32</v>
      </c>
      <c r="L12" s="151" t="s">
        <v>199</v>
      </c>
      <c r="M12" s="9" t="s">
        <v>34</v>
      </c>
      <c r="N12" s="151" t="s">
        <v>200</v>
      </c>
      <c r="O12" s="9" t="s">
        <v>36</v>
      </c>
      <c r="P12" s="151" t="s">
        <v>201</v>
      </c>
      <c r="Q12" s="9" t="s">
        <v>38</v>
      </c>
      <c r="R12" s="151" t="s">
        <v>157</v>
      </c>
      <c r="S12" s="9" t="s">
        <v>40</v>
      </c>
      <c r="T12" s="151" t="s">
        <v>157</v>
      </c>
      <c r="U12" s="10">
        <f>IF(S12="ASIGNADO",15,0)</f>
        <v>15</v>
      </c>
      <c r="V12" s="10">
        <f>IF(Q12="ADECUADO",15,0)</f>
        <v>15</v>
      </c>
      <c r="W12" s="10">
        <f>IF(O12="OPORTUNA",15,0)</f>
        <v>15</v>
      </c>
      <c r="X12" s="10">
        <f>IF(G12="PREVENIR",15,0)</f>
        <v>15</v>
      </c>
      <c r="Y12" s="10">
        <f>IF(K12="SE INVESTIGAN Y RESUELVEN OPORTUNAMENTE",15,0)</f>
        <v>15</v>
      </c>
      <c r="Z12" s="10">
        <f>IF(I12="CONFIABLE",15,0)</f>
        <v>15</v>
      </c>
      <c r="AA12" s="10">
        <f>IF(M12="COMPLETA",10,0)</f>
        <v>10</v>
      </c>
      <c r="AB12" s="23" t="str">
        <f>CONCATENATE([5]ANALISIS!J11)</f>
        <v xml:space="preserve">Realizar una prueba piloto para verificar la eficacia del control, en la que se evidencie la trazabilidad de las acciones establecidas.
Definir criterios de calidad y oportunidad en los productos periodísticos con destino a los públicos externos, como herramienta adicional de control para los profesionales de la OAC. </v>
      </c>
      <c r="AC12" s="61" t="s">
        <v>202</v>
      </c>
      <c r="AD12" s="445" t="s">
        <v>203</v>
      </c>
      <c r="TOJ12" s="61" t="s">
        <v>202</v>
      </c>
      <c r="TOK12" s="444" t="s">
        <v>203</v>
      </c>
    </row>
    <row r="13" spans="1:30 13920:13921" s="99" customFormat="1" ht="98.25" hidden="1" customHeight="1" x14ac:dyDescent="0.25">
      <c r="A13" s="153"/>
      <c r="B13" s="154"/>
      <c r="C13" s="145" t="s">
        <v>193</v>
      </c>
      <c r="D13" s="6"/>
      <c r="E13" s="6"/>
      <c r="F13" s="6"/>
      <c r="G13" s="9"/>
      <c r="H13" s="151" t="s">
        <v>166</v>
      </c>
      <c r="I13" s="9"/>
      <c r="J13" s="9"/>
      <c r="K13" s="9"/>
      <c r="L13" s="9" t="s">
        <v>204</v>
      </c>
      <c r="M13" s="9"/>
      <c r="N13" s="9"/>
      <c r="O13" s="9"/>
      <c r="P13" s="9" t="s">
        <v>205</v>
      </c>
      <c r="Q13" s="9"/>
      <c r="R13" s="9"/>
      <c r="S13" s="9"/>
      <c r="T13" s="9"/>
      <c r="U13" s="10">
        <f>IF(S13="ASIGNADO",15,0)</f>
        <v>0</v>
      </c>
      <c r="V13" s="10">
        <f>IF(Q13="ADECUADO",15,0)</f>
        <v>0</v>
      </c>
      <c r="W13" s="10">
        <f>IF(O13="OPORTUNA",15,0)</f>
        <v>0</v>
      </c>
      <c r="X13" s="10">
        <f>IF(G13="PREVENIR",15,0)</f>
        <v>0</v>
      </c>
      <c r="Y13" s="10">
        <f>IF(K13="SE INVESTIGAN Y RESUELVEN OPORTUNAMENTE",15,0)</f>
        <v>0</v>
      </c>
      <c r="Z13" s="10">
        <f>IF(I13="CONFIABLE",15,0)</f>
        <v>0</v>
      </c>
      <c r="AA13" s="10">
        <f>IF(M13="COMPLETA",10,0)</f>
        <v>0</v>
      </c>
      <c r="AB13" s="163"/>
      <c r="AC13" s="61"/>
      <c r="AD13" s="389"/>
      <c r="TOJ13" s="61"/>
      <c r="TOK13" s="444"/>
    </row>
    <row r="14" spans="1:30 13920:13921" s="99" customFormat="1" ht="51.75" hidden="1" customHeight="1" x14ac:dyDescent="0.25">
      <c r="A14" s="153"/>
      <c r="B14" s="154"/>
      <c r="C14" s="145" t="s">
        <v>193</v>
      </c>
      <c r="D14" s="65"/>
      <c r="E14" s="65"/>
      <c r="F14" s="65"/>
      <c r="G14" s="9"/>
      <c r="H14" s="155"/>
      <c r="I14" s="9"/>
      <c r="J14" s="9"/>
      <c r="K14" s="9"/>
      <c r="L14" s="9"/>
      <c r="M14" s="9"/>
      <c r="N14" s="9"/>
      <c r="O14" s="9"/>
      <c r="P14" s="9"/>
      <c r="Q14" s="9"/>
      <c r="R14" s="9"/>
      <c r="S14" s="9"/>
      <c r="T14" s="9"/>
      <c r="U14" s="10">
        <f>IF(S14="ASIGNADO",15,0)</f>
        <v>0</v>
      </c>
      <c r="V14" s="10">
        <f>IF(Q14="ADECUADO",15,0)</f>
        <v>0</v>
      </c>
      <c r="W14" s="10">
        <f>IF(O14="OPORTUNA",15,0)</f>
        <v>0</v>
      </c>
      <c r="X14" s="10">
        <f>IF(G14="PREVENIR",15,0)</f>
        <v>0</v>
      </c>
      <c r="Y14" s="10">
        <f>IF(K14="SE INVESTIGAN Y RESUELVEN OPORTUNAMENTE",15,0)</f>
        <v>0</v>
      </c>
      <c r="Z14" s="10">
        <f>IF(I14="CONFIABLE",15,0)</f>
        <v>0</v>
      </c>
      <c r="AA14" s="10">
        <f>IF(M14="COMPLETA",10,0)</f>
        <v>0</v>
      </c>
      <c r="AB14" s="163"/>
      <c r="AC14" s="155"/>
      <c r="AD14" s="389"/>
      <c r="TOJ14" s="155"/>
      <c r="TOK14" s="444"/>
    </row>
    <row r="15" spans="1:30 13920:13921" s="99" customFormat="1" ht="14.25" hidden="1" customHeight="1" thickBot="1" x14ac:dyDescent="0.3">
      <c r="A15" s="374" t="str">
        <f>[5]IDENTIFICACIÓN!A13</f>
        <v>R2</v>
      </c>
      <c r="B15" s="292">
        <f>[5]IDENTIFICACIÓN!B15</f>
        <v>0</v>
      </c>
      <c r="C15" s="145"/>
      <c r="D15" s="11" t="s">
        <v>206</v>
      </c>
      <c r="E15" s="11"/>
      <c r="F15" s="11"/>
      <c r="G15" s="157"/>
      <c r="H15" s="155"/>
      <c r="I15" s="157"/>
      <c r="J15" s="157"/>
      <c r="K15" s="157"/>
      <c r="L15" s="157"/>
      <c r="M15" s="157"/>
      <c r="N15" s="157"/>
      <c r="O15" s="157"/>
      <c r="P15" s="157"/>
      <c r="Q15" s="157"/>
      <c r="R15" s="157"/>
      <c r="S15" s="157"/>
      <c r="T15" s="157"/>
      <c r="U15" s="158">
        <f t="shared" ref="U15:U35" si="0">IF(K15="SI",15,0)</f>
        <v>0</v>
      </c>
      <c r="V15" s="158">
        <f t="shared" ref="V15:V35" si="1">IF(M15="SI",15,0)</f>
        <v>0</v>
      </c>
      <c r="W15" s="158">
        <f t="shared" ref="W15:W35" si="2">IF(O15="SI",15,0)</f>
        <v>0</v>
      </c>
      <c r="X15" s="158">
        <f t="shared" ref="X15:X35" si="3">IF(O15="SI",30,0)</f>
        <v>0</v>
      </c>
      <c r="Y15" s="158">
        <f t="shared" ref="Y15:Y35" si="4">IF(Q15="SI",30,0)</f>
        <v>0</v>
      </c>
      <c r="Z15" s="158">
        <f t="shared" ref="Z15:Z35" si="5">IF(Q15="SI",15,0)</f>
        <v>0</v>
      </c>
      <c r="AA15" s="158">
        <f t="shared" ref="AA15:AA35" si="6">IF(S15="SI",15,0)</f>
        <v>0</v>
      </c>
      <c r="AB15" s="163"/>
      <c r="AC15" s="155"/>
      <c r="AD15" s="389"/>
      <c r="TOJ15" s="155"/>
      <c r="TOK15" s="444"/>
    </row>
    <row r="16" spans="1:30 13920:13921" s="99" customFormat="1" ht="14.25" hidden="1" customHeight="1" thickBot="1" x14ac:dyDescent="0.3">
      <c r="A16" s="374"/>
      <c r="B16" s="292"/>
      <c r="C16" s="432" t="s">
        <v>104</v>
      </c>
      <c r="D16" s="11" t="s">
        <v>206</v>
      </c>
      <c r="E16" s="11"/>
      <c r="F16" s="11"/>
      <c r="G16" s="157"/>
      <c r="H16" s="155"/>
      <c r="I16" s="157"/>
      <c r="J16" s="157"/>
      <c r="K16" s="157"/>
      <c r="L16" s="157"/>
      <c r="M16" s="157"/>
      <c r="N16" s="157"/>
      <c r="O16" s="157"/>
      <c r="P16" s="157"/>
      <c r="Q16" s="157"/>
      <c r="R16" s="157"/>
      <c r="S16" s="157"/>
      <c r="T16" s="157"/>
      <c r="U16" s="158">
        <f t="shared" si="0"/>
        <v>0</v>
      </c>
      <c r="V16" s="158">
        <f t="shared" si="1"/>
        <v>0</v>
      </c>
      <c r="W16" s="158">
        <f t="shared" si="2"/>
        <v>0</v>
      </c>
      <c r="X16" s="158">
        <f t="shared" si="3"/>
        <v>0</v>
      </c>
      <c r="Y16" s="158">
        <f t="shared" si="4"/>
        <v>0</v>
      </c>
      <c r="Z16" s="158">
        <f t="shared" si="5"/>
        <v>0</v>
      </c>
      <c r="AA16" s="158">
        <f t="shared" si="6"/>
        <v>0</v>
      </c>
      <c r="AB16" s="163"/>
      <c r="AC16" s="155"/>
      <c r="AD16" s="389"/>
      <c r="TOJ16" s="155"/>
      <c r="TOK16" s="444"/>
    </row>
    <row r="17" spans="1:30 13920:13921" s="99" customFormat="1" ht="15" hidden="1" customHeight="1" thickBot="1" x14ac:dyDescent="0.3">
      <c r="A17" s="374"/>
      <c r="B17" s="292"/>
      <c r="C17" s="433"/>
      <c r="D17" s="12" t="s">
        <v>206</v>
      </c>
      <c r="E17" s="12"/>
      <c r="F17" s="12"/>
      <c r="G17" s="157"/>
      <c r="H17" s="155"/>
      <c r="I17" s="157"/>
      <c r="J17" s="157"/>
      <c r="K17" s="157"/>
      <c r="L17" s="157"/>
      <c r="M17" s="157"/>
      <c r="N17" s="157"/>
      <c r="O17" s="157"/>
      <c r="P17" s="157"/>
      <c r="Q17" s="157"/>
      <c r="R17" s="157"/>
      <c r="S17" s="157"/>
      <c r="T17" s="157"/>
      <c r="U17" s="158">
        <f t="shared" si="0"/>
        <v>0</v>
      </c>
      <c r="V17" s="158">
        <f t="shared" si="1"/>
        <v>0</v>
      </c>
      <c r="W17" s="158">
        <f t="shared" si="2"/>
        <v>0</v>
      </c>
      <c r="X17" s="158">
        <f t="shared" si="3"/>
        <v>0</v>
      </c>
      <c r="Y17" s="158">
        <f t="shared" si="4"/>
        <v>0</v>
      </c>
      <c r="Z17" s="158">
        <f t="shared" si="5"/>
        <v>0</v>
      </c>
      <c r="AA17" s="158">
        <f t="shared" si="6"/>
        <v>0</v>
      </c>
      <c r="AB17" s="163"/>
      <c r="AC17" s="155"/>
      <c r="AD17" s="389"/>
      <c r="TOJ17" s="155"/>
      <c r="TOK17" s="444"/>
    </row>
    <row r="18" spans="1:30 13920:13921" s="99" customFormat="1" ht="15" hidden="1" customHeight="1" thickBot="1" x14ac:dyDescent="0.3">
      <c r="A18" s="374" t="str">
        <f>[5]IDENTIFICACIÓN!A14</f>
        <v>R3</v>
      </c>
      <c r="B18" s="292" t="e">
        <f>[5]IDENTIFICACIÓN!B18</f>
        <v>#REF!</v>
      </c>
      <c r="C18" s="146"/>
      <c r="D18" s="164"/>
      <c r="E18" s="164"/>
      <c r="F18" s="164"/>
      <c r="G18" s="157"/>
      <c r="H18" s="155"/>
      <c r="I18" s="157"/>
      <c r="J18" s="157"/>
      <c r="K18" s="157"/>
      <c r="L18" s="157"/>
      <c r="M18" s="157"/>
      <c r="N18" s="157"/>
      <c r="O18" s="157"/>
      <c r="P18" s="157"/>
      <c r="Q18" s="157"/>
      <c r="R18" s="157"/>
      <c r="S18" s="157"/>
      <c r="T18" s="157"/>
      <c r="U18" s="158">
        <f t="shared" si="0"/>
        <v>0</v>
      </c>
      <c r="V18" s="158">
        <f t="shared" si="1"/>
        <v>0</v>
      </c>
      <c r="W18" s="158">
        <f t="shared" si="2"/>
        <v>0</v>
      </c>
      <c r="X18" s="158">
        <f t="shared" si="3"/>
        <v>0</v>
      </c>
      <c r="Y18" s="158">
        <f t="shared" si="4"/>
        <v>0</v>
      </c>
      <c r="Z18" s="158">
        <f t="shared" si="5"/>
        <v>0</v>
      </c>
      <c r="AA18" s="158">
        <f t="shared" si="6"/>
        <v>0</v>
      </c>
      <c r="AB18" s="163"/>
      <c r="AC18" s="155"/>
      <c r="AD18" s="389"/>
      <c r="TOJ18" s="155"/>
      <c r="TOK18" s="444"/>
    </row>
    <row r="19" spans="1:30 13920:13921" s="99" customFormat="1" ht="14.25" hidden="1" customHeight="1" thickBot="1" x14ac:dyDescent="0.3">
      <c r="A19" s="374"/>
      <c r="B19" s="292"/>
      <c r="C19" s="146"/>
      <c r="D19" s="12"/>
      <c r="E19" s="12"/>
      <c r="F19" s="12"/>
      <c r="G19" s="157"/>
      <c r="H19" s="159"/>
      <c r="I19" s="157"/>
      <c r="J19" s="157"/>
      <c r="K19" s="157"/>
      <c r="L19" s="157"/>
      <c r="M19" s="157"/>
      <c r="N19" s="157"/>
      <c r="O19" s="157"/>
      <c r="P19" s="157"/>
      <c r="Q19" s="157"/>
      <c r="R19" s="157"/>
      <c r="S19" s="157"/>
      <c r="T19" s="157"/>
      <c r="U19" s="158">
        <f t="shared" si="0"/>
        <v>0</v>
      </c>
      <c r="V19" s="158">
        <f t="shared" si="1"/>
        <v>0</v>
      </c>
      <c r="W19" s="158">
        <f t="shared" si="2"/>
        <v>0</v>
      </c>
      <c r="X19" s="158">
        <f t="shared" si="3"/>
        <v>0</v>
      </c>
      <c r="Y19" s="158">
        <f t="shared" si="4"/>
        <v>0</v>
      </c>
      <c r="Z19" s="158">
        <f t="shared" si="5"/>
        <v>0</v>
      </c>
      <c r="AA19" s="158">
        <f t="shared" si="6"/>
        <v>0</v>
      </c>
      <c r="AB19" s="163"/>
      <c r="AC19" s="159"/>
      <c r="AD19" s="389"/>
      <c r="TOJ19" s="159"/>
      <c r="TOK19" s="444"/>
    </row>
    <row r="20" spans="1:30 13920:13921" s="99" customFormat="1" ht="15" hidden="1" customHeight="1" thickBot="1" x14ac:dyDescent="0.3">
      <c r="A20" s="374"/>
      <c r="B20" s="292"/>
      <c r="C20" s="146"/>
      <c r="D20" s="12"/>
      <c r="E20" s="12"/>
      <c r="F20" s="12"/>
      <c r="G20" s="157"/>
      <c r="H20" s="159"/>
      <c r="I20" s="157"/>
      <c r="J20" s="157"/>
      <c r="K20" s="157"/>
      <c r="L20" s="157"/>
      <c r="M20" s="157"/>
      <c r="N20" s="157"/>
      <c r="O20" s="157"/>
      <c r="P20" s="157"/>
      <c r="Q20" s="157"/>
      <c r="R20" s="157"/>
      <c r="S20" s="157"/>
      <c r="T20" s="157"/>
      <c r="U20" s="158">
        <f t="shared" si="0"/>
        <v>0</v>
      </c>
      <c r="V20" s="158">
        <f t="shared" si="1"/>
        <v>0</v>
      </c>
      <c r="W20" s="158">
        <f t="shared" si="2"/>
        <v>0</v>
      </c>
      <c r="X20" s="158">
        <f t="shared" si="3"/>
        <v>0</v>
      </c>
      <c r="Y20" s="158">
        <f t="shared" si="4"/>
        <v>0</v>
      </c>
      <c r="Z20" s="158">
        <f t="shared" si="5"/>
        <v>0</v>
      </c>
      <c r="AA20" s="158">
        <f t="shared" si="6"/>
        <v>0</v>
      </c>
      <c r="AB20" s="163"/>
      <c r="AC20" s="159"/>
      <c r="AD20" s="389"/>
      <c r="TOJ20" s="159"/>
      <c r="TOK20" s="444"/>
    </row>
    <row r="21" spans="1:30 13920:13921" s="99" customFormat="1" ht="14.25" hidden="1" customHeight="1" thickBot="1" x14ac:dyDescent="0.3">
      <c r="A21" s="374" t="str">
        <f>[5]IDENTIFICACIÓN!A15</f>
        <v>R4</v>
      </c>
      <c r="B21" s="292">
        <f>[5]IDENTIFICACIÓN!B21</f>
        <v>0</v>
      </c>
      <c r="C21" s="146"/>
      <c r="D21" s="12"/>
      <c r="E21" s="12"/>
      <c r="F21" s="12"/>
      <c r="G21" s="157"/>
      <c r="H21" s="159"/>
      <c r="I21" s="157"/>
      <c r="J21" s="157"/>
      <c r="K21" s="157"/>
      <c r="L21" s="157"/>
      <c r="M21" s="157"/>
      <c r="N21" s="157"/>
      <c r="O21" s="157"/>
      <c r="P21" s="157"/>
      <c r="Q21" s="157"/>
      <c r="R21" s="157"/>
      <c r="S21" s="157"/>
      <c r="T21" s="157"/>
      <c r="U21" s="158">
        <f t="shared" si="0"/>
        <v>0</v>
      </c>
      <c r="V21" s="158">
        <f t="shared" si="1"/>
        <v>0</v>
      </c>
      <c r="W21" s="158">
        <f t="shared" si="2"/>
        <v>0</v>
      </c>
      <c r="X21" s="158">
        <f t="shared" si="3"/>
        <v>0</v>
      </c>
      <c r="Y21" s="158">
        <f t="shared" si="4"/>
        <v>0</v>
      </c>
      <c r="Z21" s="158">
        <f t="shared" si="5"/>
        <v>0</v>
      </c>
      <c r="AA21" s="158">
        <f t="shared" si="6"/>
        <v>0</v>
      </c>
      <c r="AB21" s="163"/>
      <c r="AC21" s="159"/>
      <c r="AD21" s="389"/>
      <c r="TOJ21" s="159"/>
      <c r="TOK21" s="444"/>
    </row>
    <row r="22" spans="1:30 13920:13921" s="99" customFormat="1" ht="14.25" hidden="1" customHeight="1" thickBot="1" x14ac:dyDescent="0.3">
      <c r="A22" s="374"/>
      <c r="B22" s="292"/>
      <c r="C22" s="146"/>
      <c r="D22" s="12"/>
      <c r="E22" s="12"/>
      <c r="F22" s="12"/>
      <c r="G22" s="157"/>
      <c r="H22" s="159"/>
      <c r="I22" s="157"/>
      <c r="J22" s="157"/>
      <c r="K22" s="157"/>
      <c r="L22" s="157"/>
      <c r="M22" s="157"/>
      <c r="N22" s="157"/>
      <c r="O22" s="157"/>
      <c r="P22" s="157"/>
      <c r="Q22" s="157"/>
      <c r="R22" s="157"/>
      <c r="S22" s="157"/>
      <c r="T22" s="157"/>
      <c r="U22" s="158">
        <f t="shared" si="0"/>
        <v>0</v>
      </c>
      <c r="V22" s="158">
        <f t="shared" si="1"/>
        <v>0</v>
      </c>
      <c r="W22" s="158">
        <f t="shared" si="2"/>
        <v>0</v>
      </c>
      <c r="X22" s="158">
        <f t="shared" si="3"/>
        <v>0</v>
      </c>
      <c r="Y22" s="158">
        <f t="shared" si="4"/>
        <v>0</v>
      </c>
      <c r="Z22" s="158">
        <f t="shared" si="5"/>
        <v>0</v>
      </c>
      <c r="AA22" s="158">
        <f t="shared" si="6"/>
        <v>0</v>
      </c>
      <c r="AB22" s="163"/>
      <c r="AC22" s="159"/>
      <c r="AD22" s="389"/>
      <c r="TOJ22" s="159"/>
      <c r="TOK22" s="444"/>
    </row>
    <row r="23" spans="1:30 13920:13921" s="99" customFormat="1" ht="15" hidden="1" customHeight="1" thickBot="1" x14ac:dyDescent="0.3">
      <c r="A23" s="374"/>
      <c r="B23" s="292"/>
      <c r="C23" s="146"/>
      <c r="D23" s="12"/>
      <c r="E23" s="12"/>
      <c r="F23" s="12"/>
      <c r="G23" s="157"/>
      <c r="H23" s="159"/>
      <c r="I23" s="157"/>
      <c r="J23" s="157"/>
      <c r="K23" s="157"/>
      <c r="L23" s="157"/>
      <c r="M23" s="157"/>
      <c r="N23" s="157"/>
      <c r="O23" s="157"/>
      <c r="P23" s="157"/>
      <c r="Q23" s="157"/>
      <c r="R23" s="157"/>
      <c r="S23" s="157"/>
      <c r="T23" s="157"/>
      <c r="U23" s="158">
        <f t="shared" si="0"/>
        <v>0</v>
      </c>
      <c r="V23" s="158">
        <f t="shared" si="1"/>
        <v>0</v>
      </c>
      <c r="W23" s="158">
        <f t="shared" si="2"/>
        <v>0</v>
      </c>
      <c r="X23" s="158">
        <f t="shared" si="3"/>
        <v>0</v>
      </c>
      <c r="Y23" s="158">
        <f t="shared" si="4"/>
        <v>0</v>
      </c>
      <c r="Z23" s="158">
        <f t="shared" si="5"/>
        <v>0</v>
      </c>
      <c r="AA23" s="158">
        <f t="shared" si="6"/>
        <v>0</v>
      </c>
      <c r="AB23" s="163"/>
      <c r="AC23" s="159"/>
      <c r="AD23" s="389"/>
      <c r="TOJ23" s="159"/>
      <c r="TOK23" s="444"/>
    </row>
    <row r="24" spans="1:30 13920:13921" s="99" customFormat="1" ht="14.25" hidden="1" customHeight="1" thickBot="1" x14ac:dyDescent="0.3">
      <c r="A24" s="374" t="str">
        <f>[5]IDENTIFICACIÓN!A16</f>
        <v>R5</v>
      </c>
      <c r="B24" s="292">
        <f>[5]IDENTIFICACIÓN!B24</f>
        <v>0</v>
      </c>
      <c r="C24" s="146"/>
      <c r="D24" s="12"/>
      <c r="E24" s="12"/>
      <c r="F24" s="12"/>
      <c r="G24" s="157"/>
      <c r="H24" s="159"/>
      <c r="I24" s="157"/>
      <c r="J24" s="157"/>
      <c r="K24" s="157"/>
      <c r="L24" s="157"/>
      <c r="M24" s="157"/>
      <c r="N24" s="157"/>
      <c r="O24" s="157"/>
      <c r="P24" s="157"/>
      <c r="Q24" s="157"/>
      <c r="R24" s="157"/>
      <c r="S24" s="157"/>
      <c r="T24" s="157"/>
      <c r="U24" s="158">
        <f t="shared" si="0"/>
        <v>0</v>
      </c>
      <c r="V24" s="158">
        <f t="shared" si="1"/>
        <v>0</v>
      </c>
      <c r="W24" s="158">
        <f t="shared" si="2"/>
        <v>0</v>
      </c>
      <c r="X24" s="158">
        <f t="shared" si="3"/>
        <v>0</v>
      </c>
      <c r="Y24" s="158">
        <f t="shared" si="4"/>
        <v>0</v>
      </c>
      <c r="Z24" s="158">
        <f t="shared" si="5"/>
        <v>0</v>
      </c>
      <c r="AA24" s="158">
        <f t="shared" si="6"/>
        <v>0</v>
      </c>
      <c r="AB24" s="163"/>
      <c r="AC24" s="159"/>
      <c r="AD24" s="389"/>
      <c r="TOJ24" s="159"/>
      <c r="TOK24" s="444"/>
    </row>
    <row r="25" spans="1:30 13920:13921" s="99" customFormat="1" ht="14.25" hidden="1" customHeight="1" thickBot="1" x14ac:dyDescent="0.3">
      <c r="A25" s="374"/>
      <c r="B25" s="292"/>
      <c r="C25" s="146"/>
      <c r="D25" s="12"/>
      <c r="E25" s="12"/>
      <c r="F25" s="12"/>
      <c r="G25" s="157"/>
      <c r="H25" s="159"/>
      <c r="I25" s="157"/>
      <c r="J25" s="157"/>
      <c r="K25" s="157"/>
      <c r="L25" s="157"/>
      <c r="M25" s="157"/>
      <c r="N25" s="157"/>
      <c r="O25" s="157"/>
      <c r="P25" s="157"/>
      <c r="Q25" s="157"/>
      <c r="R25" s="157"/>
      <c r="S25" s="157"/>
      <c r="T25" s="157"/>
      <c r="U25" s="158">
        <f t="shared" si="0"/>
        <v>0</v>
      </c>
      <c r="V25" s="158">
        <f t="shared" si="1"/>
        <v>0</v>
      </c>
      <c r="W25" s="158">
        <f t="shared" si="2"/>
        <v>0</v>
      </c>
      <c r="X25" s="158">
        <f t="shared" si="3"/>
        <v>0</v>
      </c>
      <c r="Y25" s="158">
        <f t="shared" si="4"/>
        <v>0</v>
      </c>
      <c r="Z25" s="158">
        <f t="shared" si="5"/>
        <v>0</v>
      </c>
      <c r="AA25" s="158">
        <f t="shared" si="6"/>
        <v>0</v>
      </c>
      <c r="AB25" s="163"/>
      <c r="AC25" s="159"/>
      <c r="AD25" s="389"/>
      <c r="TOJ25" s="159"/>
      <c r="TOK25" s="444"/>
    </row>
    <row r="26" spans="1:30 13920:13921" s="99" customFormat="1" ht="15" hidden="1" customHeight="1" thickBot="1" x14ac:dyDescent="0.3">
      <c r="A26" s="374"/>
      <c r="B26" s="292"/>
      <c r="C26" s="146"/>
      <c r="D26" s="12"/>
      <c r="E26" s="12"/>
      <c r="F26" s="12"/>
      <c r="G26" s="157"/>
      <c r="H26" s="159"/>
      <c r="I26" s="157"/>
      <c r="J26" s="157"/>
      <c r="K26" s="157"/>
      <c r="L26" s="157"/>
      <c r="M26" s="157"/>
      <c r="N26" s="157"/>
      <c r="O26" s="157"/>
      <c r="P26" s="157"/>
      <c r="Q26" s="157"/>
      <c r="R26" s="157"/>
      <c r="S26" s="157"/>
      <c r="T26" s="157"/>
      <c r="U26" s="158">
        <f t="shared" si="0"/>
        <v>0</v>
      </c>
      <c r="V26" s="158">
        <f t="shared" si="1"/>
        <v>0</v>
      </c>
      <c r="W26" s="158">
        <f t="shared" si="2"/>
        <v>0</v>
      </c>
      <c r="X26" s="158">
        <f t="shared" si="3"/>
        <v>0</v>
      </c>
      <c r="Y26" s="158">
        <f t="shared" si="4"/>
        <v>0</v>
      </c>
      <c r="Z26" s="158">
        <f t="shared" si="5"/>
        <v>0</v>
      </c>
      <c r="AA26" s="158">
        <f t="shared" si="6"/>
        <v>0</v>
      </c>
      <c r="AB26" s="163"/>
      <c r="AC26" s="159"/>
      <c r="AD26" s="389"/>
      <c r="TOJ26" s="159"/>
      <c r="TOK26" s="444"/>
    </row>
    <row r="27" spans="1:30 13920:13921" s="99" customFormat="1" ht="14.25" hidden="1" customHeight="1" thickBot="1" x14ac:dyDescent="0.3">
      <c r="A27" s="374" t="str">
        <f>[5]IDENTIFICACIÓN!A17</f>
        <v>R6</v>
      </c>
      <c r="B27" s="292">
        <f>[5]IDENTIFICACIÓN!B27</f>
        <v>0</v>
      </c>
      <c r="C27" s="146"/>
      <c r="D27" s="12"/>
      <c r="E27" s="12"/>
      <c r="F27" s="12"/>
      <c r="G27" s="157"/>
      <c r="H27" s="159"/>
      <c r="I27" s="157"/>
      <c r="J27" s="157"/>
      <c r="K27" s="157"/>
      <c r="L27" s="157"/>
      <c r="M27" s="157"/>
      <c r="N27" s="157"/>
      <c r="O27" s="157"/>
      <c r="P27" s="157"/>
      <c r="Q27" s="157"/>
      <c r="R27" s="157"/>
      <c r="S27" s="157"/>
      <c r="T27" s="157"/>
      <c r="U27" s="158">
        <f t="shared" si="0"/>
        <v>0</v>
      </c>
      <c r="V27" s="158">
        <f t="shared" si="1"/>
        <v>0</v>
      </c>
      <c r="W27" s="158">
        <f t="shared" si="2"/>
        <v>0</v>
      </c>
      <c r="X27" s="158">
        <f t="shared" si="3"/>
        <v>0</v>
      </c>
      <c r="Y27" s="158">
        <f t="shared" si="4"/>
        <v>0</v>
      </c>
      <c r="Z27" s="158">
        <f t="shared" si="5"/>
        <v>0</v>
      </c>
      <c r="AA27" s="158">
        <f t="shared" si="6"/>
        <v>0</v>
      </c>
      <c r="AB27" s="163"/>
      <c r="AC27" s="159"/>
      <c r="AD27" s="389"/>
      <c r="TOJ27" s="159"/>
      <c r="TOK27" s="444"/>
    </row>
    <row r="28" spans="1:30 13920:13921" s="99" customFormat="1" ht="14.25" hidden="1" customHeight="1" thickBot="1" x14ac:dyDescent="0.3">
      <c r="A28" s="374"/>
      <c r="B28" s="292"/>
      <c r="C28" s="146"/>
      <c r="D28" s="12"/>
      <c r="E28" s="12"/>
      <c r="F28" s="12"/>
      <c r="G28" s="157"/>
      <c r="H28" s="159"/>
      <c r="I28" s="157"/>
      <c r="J28" s="157"/>
      <c r="K28" s="157"/>
      <c r="L28" s="157"/>
      <c r="M28" s="157"/>
      <c r="N28" s="157"/>
      <c r="O28" s="157"/>
      <c r="P28" s="157"/>
      <c r="Q28" s="157"/>
      <c r="R28" s="157"/>
      <c r="S28" s="157"/>
      <c r="T28" s="157"/>
      <c r="U28" s="158">
        <f t="shared" si="0"/>
        <v>0</v>
      </c>
      <c r="V28" s="158">
        <f t="shared" si="1"/>
        <v>0</v>
      </c>
      <c r="W28" s="158">
        <f t="shared" si="2"/>
        <v>0</v>
      </c>
      <c r="X28" s="158">
        <f t="shared" si="3"/>
        <v>0</v>
      </c>
      <c r="Y28" s="158">
        <f t="shared" si="4"/>
        <v>0</v>
      </c>
      <c r="Z28" s="158">
        <f t="shared" si="5"/>
        <v>0</v>
      </c>
      <c r="AA28" s="158">
        <f t="shared" si="6"/>
        <v>0</v>
      </c>
      <c r="AB28" s="163"/>
      <c r="AC28" s="159"/>
      <c r="AD28" s="389"/>
      <c r="TOJ28" s="159"/>
      <c r="TOK28" s="444"/>
    </row>
    <row r="29" spans="1:30 13920:13921" s="99" customFormat="1" ht="15" hidden="1" customHeight="1" thickBot="1" x14ac:dyDescent="0.3">
      <c r="A29" s="374"/>
      <c r="B29" s="292"/>
      <c r="C29" s="146"/>
      <c r="D29" s="12"/>
      <c r="E29" s="12"/>
      <c r="F29" s="12"/>
      <c r="G29" s="157"/>
      <c r="H29" s="159"/>
      <c r="I29" s="157"/>
      <c r="J29" s="157"/>
      <c r="K29" s="157"/>
      <c r="L29" s="157"/>
      <c r="M29" s="157"/>
      <c r="N29" s="157"/>
      <c r="O29" s="157"/>
      <c r="P29" s="157"/>
      <c r="Q29" s="157"/>
      <c r="R29" s="157"/>
      <c r="S29" s="157"/>
      <c r="T29" s="157"/>
      <c r="U29" s="158">
        <f t="shared" si="0"/>
        <v>0</v>
      </c>
      <c r="V29" s="158">
        <f t="shared" si="1"/>
        <v>0</v>
      </c>
      <c r="W29" s="158">
        <f t="shared" si="2"/>
        <v>0</v>
      </c>
      <c r="X29" s="158">
        <f t="shared" si="3"/>
        <v>0</v>
      </c>
      <c r="Y29" s="158">
        <f t="shared" si="4"/>
        <v>0</v>
      </c>
      <c r="Z29" s="158">
        <f t="shared" si="5"/>
        <v>0</v>
      </c>
      <c r="AA29" s="158">
        <f t="shared" si="6"/>
        <v>0</v>
      </c>
      <c r="AB29" s="163"/>
      <c r="AC29" s="159"/>
      <c r="AD29" s="389"/>
      <c r="TOJ29" s="159"/>
      <c r="TOK29" s="444"/>
    </row>
    <row r="30" spans="1:30 13920:13921" s="99" customFormat="1" ht="14.25" hidden="1" customHeight="1" thickBot="1" x14ac:dyDescent="0.3">
      <c r="A30" s="374" t="str">
        <f>[5]IDENTIFICACIÓN!A18</f>
        <v>R7</v>
      </c>
      <c r="B30" s="292">
        <f>[5]IDENTIFICACIÓN!B30</f>
        <v>0</v>
      </c>
      <c r="C30" s="146"/>
      <c r="D30" s="12"/>
      <c r="E30" s="12"/>
      <c r="F30" s="12"/>
      <c r="G30" s="157"/>
      <c r="H30" s="159"/>
      <c r="I30" s="157"/>
      <c r="J30" s="157"/>
      <c r="K30" s="157"/>
      <c r="L30" s="157"/>
      <c r="M30" s="157"/>
      <c r="N30" s="157"/>
      <c r="O30" s="157"/>
      <c r="P30" s="157"/>
      <c r="Q30" s="157"/>
      <c r="R30" s="157"/>
      <c r="S30" s="157"/>
      <c r="T30" s="157"/>
      <c r="U30" s="158">
        <f t="shared" si="0"/>
        <v>0</v>
      </c>
      <c r="V30" s="158">
        <f t="shared" si="1"/>
        <v>0</v>
      </c>
      <c r="W30" s="158">
        <f t="shared" si="2"/>
        <v>0</v>
      </c>
      <c r="X30" s="158">
        <f t="shared" si="3"/>
        <v>0</v>
      </c>
      <c r="Y30" s="158">
        <f t="shared" si="4"/>
        <v>0</v>
      </c>
      <c r="Z30" s="158">
        <f t="shared" si="5"/>
        <v>0</v>
      </c>
      <c r="AA30" s="158">
        <f t="shared" si="6"/>
        <v>0</v>
      </c>
      <c r="AB30" s="163"/>
      <c r="AC30" s="159"/>
      <c r="AD30" s="389"/>
      <c r="TOJ30" s="159"/>
      <c r="TOK30" s="444"/>
    </row>
    <row r="31" spans="1:30 13920:13921" s="99" customFormat="1" ht="14.25" hidden="1" customHeight="1" thickBot="1" x14ac:dyDescent="0.3">
      <c r="A31" s="374"/>
      <c r="B31" s="292"/>
      <c r="C31" s="146"/>
      <c r="D31" s="12"/>
      <c r="E31" s="12"/>
      <c r="F31" s="12"/>
      <c r="G31" s="157"/>
      <c r="H31" s="159"/>
      <c r="I31" s="157"/>
      <c r="J31" s="157"/>
      <c r="K31" s="157"/>
      <c r="L31" s="157"/>
      <c r="M31" s="157"/>
      <c r="N31" s="157"/>
      <c r="O31" s="157"/>
      <c r="P31" s="157"/>
      <c r="Q31" s="157"/>
      <c r="R31" s="157"/>
      <c r="S31" s="157"/>
      <c r="T31" s="157"/>
      <c r="U31" s="158">
        <f t="shared" si="0"/>
        <v>0</v>
      </c>
      <c r="V31" s="158">
        <f t="shared" si="1"/>
        <v>0</v>
      </c>
      <c r="W31" s="158">
        <f t="shared" si="2"/>
        <v>0</v>
      </c>
      <c r="X31" s="158">
        <f t="shared" si="3"/>
        <v>0</v>
      </c>
      <c r="Y31" s="158">
        <f t="shared" si="4"/>
        <v>0</v>
      </c>
      <c r="Z31" s="158">
        <f t="shared" si="5"/>
        <v>0</v>
      </c>
      <c r="AA31" s="158">
        <f t="shared" si="6"/>
        <v>0</v>
      </c>
      <c r="AB31" s="163"/>
      <c r="AC31" s="159"/>
      <c r="AD31" s="389"/>
      <c r="TOJ31" s="159"/>
      <c r="TOK31" s="444"/>
    </row>
    <row r="32" spans="1:30 13920:13921" s="99" customFormat="1" ht="15" hidden="1" customHeight="1" thickBot="1" x14ac:dyDescent="0.3">
      <c r="A32" s="374"/>
      <c r="B32" s="292"/>
      <c r="C32" s="146"/>
      <c r="D32" s="12"/>
      <c r="E32" s="12"/>
      <c r="F32" s="12"/>
      <c r="G32" s="157"/>
      <c r="H32" s="159"/>
      <c r="I32" s="157"/>
      <c r="J32" s="157"/>
      <c r="K32" s="157"/>
      <c r="L32" s="157"/>
      <c r="M32" s="157"/>
      <c r="N32" s="157"/>
      <c r="O32" s="157"/>
      <c r="P32" s="157"/>
      <c r="Q32" s="157"/>
      <c r="R32" s="157"/>
      <c r="S32" s="157"/>
      <c r="T32" s="157"/>
      <c r="U32" s="158">
        <f t="shared" si="0"/>
        <v>0</v>
      </c>
      <c r="V32" s="158">
        <f t="shared" si="1"/>
        <v>0</v>
      </c>
      <c r="W32" s="158">
        <f t="shared" si="2"/>
        <v>0</v>
      </c>
      <c r="X32" s="158">
        <f t="shared" si="3"/>
        <v>0</v>
      </c>
      <c r="Y32" s="158">
        <f t="shared" si="4"/>
        <v>0</v>
      </c>
      <c r="Z32" s="158">
        <f t="shared" si="5"/>
        <v>0</v>
      </c>
      <c r="AA32" s="158">
        <f t="shared" si="6"/>
        <v>0</v>
      </c>
      <c r="AB32" s="163"/>
      <c r="AC32" s="159"/>
      <c r="AD32" s="389"/>
      <c r="TOJ32" s="159"/>
      <c r="TOK32" s="444"/>
    </row>
    <row r="33" spans="1:30 13920:13921" s="99" customFormat="1" ht="14.25" hidden="1" customHeight="1" thickBot="1" x14ac:dyDescent="0.3">
      <c r="A33" s="374">
        <f>[5]IDENTIFICACIÓN!A19</f>
        <v>0</v>
      </c>
      <c r="B33" s="292">
        <f>[5]IDENTIFICACIÓN!B33</f>
        <v>0</v>
      </c>
      <c r="C33" s="146"/>
      <c r="D33" s="12"/>
      <c r="E33" s="12"/>
      <c r="F33" s="12"/>
      <c r="G33" s="157"/>
      <c r="H33" s="159"/>
      <c r="I33" s="157"/>
      <c r="J33" s="157"/>
      <c r="K33" s="157"/>
      <c r="L33" s="157"/>
      <c r="M33" s="157"/>
      <c r="N33" s="157"/>
      <c r="O33" s="157"/>
      <c r="P33" s="157"/>
      <c r="Q33" s="157"/>
      <c r="R33" s="157"/>
      <c r="S33" s="157"/>
      <c r="T33" s="157"/>
      <c r="U33" s="158">
        <f t="shared" si="0"/>
        <v>0</v>
      </c>
      <c r="V33" s="158">
        <f t="shared" si="1"/>
        <v>0</v>
      </c>
      <c r="W33" s="158">
        <f t="shared" si="2"/>
        <v>0</v>
      </c>
      <c r="X33" s="158">
        <f t="shared" si="3"/>
        <v>0</v>
      </c>
      <c r="Y33" s="158">
        <f t="shared" si="4"/>
        <v>0</v>
      </c>
      <c r="Z33" s="158">
        <f t="shared" si="5"/>
        <v>0</v>
      </c>
      <c r="AA33" s="158">
        <f t="shared" si="6"/>
        <v>0</v>
      </c>
      <c r="AB33" s="163"/>
      <c r="AC33" s="159"/>
      <c r="AD33" s="389"/>
      <c r="TOJ33" s="159"/>
      <c r="TOK33" s="444"/>
    </row>
    <row r="34" spans="1:30 13920:13921" s="99" customFormat="1" ht="14.25" hidden="1" customHeight="1" thickBot="1" x14ac:dyDescent="0.3">
      <c r="A34" s="374"/>
      <c r="B34" s="292"/>
      <c r="C34" s="146"/>
      <c r="D34" s="12"/>
      <c r="E34" s="12"/>
      <c r="F34" s="12"/>
      <c r="G34" s="157"/>
      <c r="H34" s="159"/>
      <c r="I34" s="157"/>
      <c r="J34" s="157"/>
      <c r="K34" s="157"/>
      <c r="L34" s="157"/>
      <c r="M34" s="157"/>
      <c r="N34" s="157"/>
      <c r="O34" s="157"/>
      <c r="P34" s="157"/>
      <c r="Q34" s="157"/>
      <c r="R34" s="157"/>
      <c r="S34" s="157"/>
      <c r="T34" s="157"/>
      <c r="U34" s="158">
        <f t="shared" si="0"/>
        <v>0</v>
      </c>
      <c r="V34" s="158">
        <f t="shared" si="1"/>
        <v>0</v>
      </c>
      <c r="W34" s="158">
        <f t="shared" si="2"/>
        <v>0</v>
      </c>
      <c r="X34" s="158">
        <f t="shared" si="3"/>
        <v>0</v>
      </c>
      <c r="Y34" s="158">
        <f t="shared" si="4"/>
        <v>0</v>
      </c>
      <c r="Z34" s="158">
        <f t="shared" si="5"/>
        <v>0</v>
      </c>
      <c r="AA34" s="158">
        <f t="shared" si="6"/>
        <v>0</v>
      </c>
      <c r="AB34" s="163"/>
      <c r="AC34" s="159"/>
      <c r="AD34" s="389"/>
      <c r="TOJ34" s="159"/>
      <c r="TOK34" s="444"/>
    </row>
    <row r="35" spans="1:30 13920:13921" s="99" customFormat="1" ht="15" hidden="1" customHeight="1" thickBot="1" x14ac:dyDescent="0.3">
      <c r="A35" s="374"/>
      <c r="B35" s="292"/>
      <c r="C35" s="146"/>
      <c r="D35" s="12"/>
      <c r="E35" s="12"/>
      <c r="F35" s="12"/>
      <c r="G35" s="157"/>
      <c r="H35" s="159"/>
      <c r="I35" s="157"/>
      <c r="J35" s="157"/>
      <c r="K35" s="157"/>
      <c r="L35" s="157"/>
      <c r="M35" s="157"/>
      <c r="N35" s="157"/>
      <c r="O35" s="157"/>
      <c r="P35" s="157"/>
      <c r="Q35" s="157"/>
      <c r="R35" s="157"/>
      <c r="S35" s="157"/>
      <c r="T35" s="157"/>
      <c r="U35" s="158">
        <f t="shared" si="0"/>
        <v>0</v>
      </c>
      <c r="V35" s="158">
        <f t="shared" si="1"/>
        <v>0</v>
      </c>
      <c r="W35" s="158">
        <f t="shared" si="2"/>
        <v>0</v>
      </c>
      <c r="X35" s="158">
        <f t="shared" si="3"/>
        <v>0</v>
      </c>
      <c r="Y35" s="158">
        <f t="shared" si="4"/>
        <v>0</v>
      </c>
      <c r="Z35" s="158">
        <f t="shared" si="5"/>
        <v>0</v>
      </c>
      <c r="AA35" s="158">
        <f t="shared" si="6"/>
        <v>0</v>
      </c>
      <c r="AB35" s="163"/>
      <c r="AC35" s="159"/>
      <c r="AD35" s="389"/>
      <c r="TOJ35" s="159"/>
      <c r="TOK35" s="444"/>
    </row>
    <row r="36" spans="1:30 13920:13921" s="124" customFormat="1" ht="14.25" hidden="1" customHeight="1" x14ac:dyDescent="0.25">
      <c r="A36" s="172"/>
      <c r="B36" s="165"/>
      <c r="C36" s="146"/>
      <c r="D36" s="166"/>
      <c r="E36" s="166"/>
      <c r="F36" s="166"/>
      <c r="G36" s="166"/>
      <c r="H36" s="159"/>
      <c r="I36" s="166"/>
      <c r="J36" s="166"/>
      <c r="K36" s="166"/>
      <c r="L36" s="166"/>
      <c r="M36" s="166"/>
      <c r="N36" s="166"/>
      <c r="O36" s="166"/>
      <c r="P36" s="166"/>
      <c r="Q36" s="166"/>
      <c r="R36" s="166"/>
      <c r="S36" s="166"/>
      <c r="T36" s="166"/>
      <c r="U36" s="165"/>
      <c r="V36" s="165"/>
      <c r="W36" s="165"/>
      <c r="X36" s="165"/>
      <c r="Y36" s="165"/>
      <c r="Z36" s="165"/>
      <c r="AA36" s="165"/>
      <c r="AB36" s="167"/>
      <c r="AC36" s="159"/>
      <c r="AD36" s="389"/>
      <c r="TOJ36" s="159"/>
      <c r="TOK36" s="444"/>
    </row>
    <row r="37" spans="1:30 13920:13921" s="124" customFormat="1" ht="14.25" hidden="1" customHeight="1" x14ac:dyDescent="0.25">
      <c r="A37" s="172"/>
      <c r="B37" s="165"/>
      <c r="C37" s="146"/>
      <c r="D37" s="166"/>
      <c r="E37" s="166"/>
      <c r="F37" s="166"/>
      <c r="G37" s="166"/>
      <c r="H37" s="159"/>
      <c r="I37" s="166"/>
      <c r="J37" s="166"/>
      <c r="K37" s="166"/>
      <c r="L37" s="166"/>
      <c r="M37" s="166"/>
      <c r="N37" s="166"/>
      <c r="O37" s="166"/>
      <c r="P37" s="166"/>
      <c r="Q37" s="166"/>
      <c r="R37" s="166"/>
      <c r="S37" s="166"/>
      <c r="T37" s="166"/>
      <c r="U37" s="166"/>
      <c r="V37" s="166"/>
      <c r="W37" s="166"/>
      <c r="X37" s="166"/>
      <c r="Y37" s="166"/>
      <c r="Z37" s="166"/>
      <c r="AA37" s="166"/>
      <c r="AB37" s="167"/>
      <c r="AC37" s="159"/>
      <c r="AD37" s="389"/>
      <c r="TOJ37" s="159"/>
      <c r="TOK37" s="444"/>
    </row>
    <row r="38" spans="1:30 13920:13921" s="124" customFormat="1" ht="14.25" hidden="1" customHeight="1" x14ac:dyDescent="0.25">
      <c r="A38" s="172"/>
      <c r="B38" s="165"/>
      <c r="C38" s="146"/>
      <c r="D38" s="166"/>
      <c r="E38" s="166"/>
      <c r="F38" s="166"/>
      <c r="G38" s="166"/>
      <c r="H38" s="159"/>
      <c r="I38" s="166"/>
      <c r="J38" s="166"/>
      <c r="K38" s="166"/>
      <c r="L38" s="166"/>
      <c r="M38" s="166"/>
      <c r="N38" s="166"/>
      <c r="O38" s="166"/>
      <c r="P38" s="166"/>
      <c r="Q38" s="166"/>
      <c r="R38" s="166"/>
      <c r="S38" s="166"/>
      <c r="T38" s="166"/>
      <c r="U38" s="166"/>
      <c r="V38" s="166"/>
      <c r="W38" s="166"/>
      <c r="X38" s="166"/>
      <c r="Y38" s="166"/>
      <c r="Z38" s="166"/>
      <c r="AA38" s="166"/>
      <c r="AB38" s="166"/>
      <c r="AC38" s="159"/>
      <c r="AD38" s="389"/>
      <c r="TOJ38" s="159"/>
      <c r="TOK38" s="444"/>
    </row>
    <row r="39" spans="1:30 13920:13921" s="124" customFormat="1" ht="14.25" hidden="1" customHeight="1" x14ac:dyDescent="0.25">
      <c r="A39" s="172"/>
      <c r="B39" s="165"/>
      <c r="C39" s="146"/>
      <c r="D39" s="166"/>
      <c r="E39" s="166"/>
      <c r="F39" s="166"/>
      <c r="G39" s="166"/>
      <c r="H39" s="159"/>
      <c r="I39" s="166"/>
      <c r="J39" s="166"/>
      <c r="K39" s="166"/>
      <c r="L39" s="166"/>
      <c r="M39" s="166"/>
      <c r="N39" s="166"/>
      <c r="O39" s="166"/>
      <c r="P39" s="166"/>
      <c r="Q39" s="166"/>
      <c r="R39" s="166"/>
      <c r="S39" s="166"/>
      <c r="T39" s="166"/>
      <c r="U39" s="166"/>
      <c r="V39" s="166"/>
      <c r="W39" s="166"/>
      <c r="X39" s="166"/>
      <c r="Y39" s="166"/>
      <c r="Z39" s="166"/>
      <c r="AA39" s="166"/>
      <c r="AB39" s="166"/>
      <c r="AC39" s="159"/>
      <c r="AD39" s="389"/>
      <c r="TOJ39" s="159"/>
      <c r="TOK39" s="444"/>
    </row>
    <row r="40" spans="1:30 13920:13921" s="124" customFormat="1" ht="29.25" hidden="1" customHeight="1" thickBot="1" x14ac:dyDescent="0.3">
      <c r="A40" s="172"/>
      <c r="B40" s="165"/>
      <c r="C40" s="146"/>
      <c r="D40" s="166"/>
      <c r="E40" s="166"/>
      <c r="F40" s="166"/>
      <c r="G40" s="166"/>
      <c r="H40" s="159"/>
      <c r="I40" s="166"/>
      <c r="J40" s="166"/>
      <c r="K40" s="166"/>
      <c r="L40" s="166"/>
      <c r="M40" s="166"/>
      <c r="N40" s="166"/>
      <c r="O40" s="166"/>
      <c r="P40" s="166"/>
      <c r="Q40" s="166"/>
      <c r="R40" s="166"/>
      <c r="S40" s="166"/>
      <c r="T40" s="166"/>
      <c r="U40" s="166"/>
      <c r="V40" s="166"/>
      <c r="W40" s="166"/>
      <c r="X40" s="166"/>
      <c r="Y40" s="166"/>
      <c r="Z40" s="166"/>
      <c r="AA40" s="166"/>
      <c r="AB40" s="168"/>
      <c r="AC40" s="159"/>
      <c r="AD40" s="389"/>
      <c r="TOJ40" s="159"/>
      <c r="TOK40" s="444"/>
    </row>
    <row r="41" spans="1:30 13920:13921" s="130" customFormat="1" ht="14.25" hidden="1" customHeight="1" x14ac:dyDescent="0.25">
      <c r="A41" s="173"/>
      <c r="B41" s="169"/>
      <c r="C41" s="146"/>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389"/>
      <c r="TOJ41" s="159"/>
      <c r="TOK41" s="444"/>
    </row>
    <row r="42" spans="1:30 13920:13921" s="130" customFormat="1" ht="14.25" hidden="1" customHeight="1" x14ac:dyDescent="0.25">
      <c r="A42" s="173"/>
      <c r="B42" s="169"/>
      <c r="C42" s="146"/>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389"/>
      <c r="TOJ42" s="159"/>
      <c r="TOK42" s="444"/>
    </row>
    <row r="43" spans="1:30 13920:13921" s="130" customFormat="1" ht="14.25" hidden="1" customHeight="1" x14ac:dyDescent="0.25">
      <c r="A43" s="173"/>
      <c r="B43" s="169"/>
      <c r="C43" s="146"/>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389"/>
      <c r="TOJ43" s="159"/>
      <c r="TOK43" s="444"/>
    </row>
    <row r="44" spans="1:30 13920:13921" s="130" customFormat="1" ht="14.25" hidden="1" customHeight="1" x14ac:dyDescent="0.25">
      <c r="A44" s="173"/>
      <c r="B44" s="169"/>
      <c r="C44" s="146"/>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389"/>
      <c r="TOJ44" s="159"/>
      <c r="TOK44" s="444"/>
    </row>
    <row r="45" spans="1:30 13920:13921" s="130" customFormat="1" ht="14.25" hidden="1" customHeight="1" x14ac:dyDescent="0.25">
      <c r="A45" s="174"/>
      <c r="B45" s="175"/>
      <c r="C45" s="146"/>
      <c r="D45" s="176"/>
      <c r="E45" s="176"/>
      <c r="F45" s="176"/>
      <c r="G45" s="176"/>
      <c r="H45" s="177" t="s">
        <v>152</v>
      </c>
      <c r="I45" s="176"/>
      <c r="J45" s="176"/>
      <c r="K45" s="176"/>
      <c r="L45" s="176"/>
      <c r="M45" s="176"/>
      <c r="N45" s="176"/>
      <c r="O45" s="176"/>
      <c r="P45" s="176"/>
      <c r="Q45" s="176"/>
      <c r="R45" s="176"/>
      <c r="S45" s="176"/>
      <c r="T45" s="176"/>
      <c r="U45" s="176"/>
      <c r="V45" s="176"/>
      <c r="W45" s="176"/>
      <c r="X45" s="176"/>
      <c r="Y45" s="176"/>
      <c r="Z45" s="176"/>
      <c r="AA45" s="176"/>
      <c r="AB45" s="176"/>
      <c r="AC45" s="160"/>
      <c r="AD45" s="446"/>
      <c r="TOJ45" s="61"/>
      <c r="TOK45" s="444"/>
    </row>
  </sheetData>
  <mergeCells count="41">
    <mergeCell ref="A1:AB1"/>
    <mergeCell ref="A2:AB2"/>
    <mergeCell ref="A3:AB4"/>
    <mergeCell ref="B5:D5"/>
    <mergeCell ref="G5:AB6"/>
    <mergeCell ref="B6:D6"/>
    <mergeCell ref="A7:B7"/>
    <mergeCell ref="D7:AB7"/>
    <mergeCell ref="A8:B8"/>
    <mergeCell ref="D8:AB8"/>
    <mergeCell ref="A9:A11"/>
    <mergeCell ref="B9:B11"/>
    <mergeCell ref="D9:AB9"/>
    <mergeCell ref="C10:C11"/>
    <mergeCell ref="AD12:AD45"/>
    <mergeCell ref="TOJ9:TOK9"/>
    <mergeCell ref="D10:D11"/>
    <mergeCell ref="K10:Q10"/>
    <mergeCell ref="U10:AA11"/>
    <mergeCell ref="AB10:AB11"/>
    <mergeCell ref="TOJ10:TOJ11"/>
    <mergeCell ref="TOK10:TOK11"/>
    <mergeCell ref="AC9:AD9"/>
    <mergeCell ref="AC10:AC11"/>
    <mergeCell ref="AD10:AD11"/>
    <mergeCell ref="C16:C17"/>
    <mergeCell ref="TOK12:TOK45"/>
    <mergeCell ref="A15:A17"/>
    <mergeCell ref="B15:B17"/>
    <mergeCell ref="A18:A20"/>
    <mergeCell ref="B18:B20"/>
    <mergeCell ref="A21:A23"/>
    <mergeCell ref="B21:B23"/>
    <mergeCell ref="A30:A32"/>
    <mergeCell ref="B30:B32"/>
    <mergeCell ref="A33:A35"/>
    <mergeCell ref="B33:B35"/>
    <mergeCell ref="A24:A26"/>
    <mergeCell ref="B24:B26"/>
    <mergeCell ref="A27:A29"/>
    <mergeCell ref="B27:B29"/>
  </mergeCells>
  <dataValidations count="8">
    <dataValidation type="list" allowBlank="1" showInputMessage="1" showErrorMessage="1" sqref="K12:K35 L13:L35" xr:uid="{00000000-0002-0000-0500-000000000000}">
      <formula1>$Q$53:$Q$54</formula1>
    </dataValidation>
    <dataValidation type="list" allowBlank="1" showInputMessage="1" showErrorMessage="1" sqref="M12:M35 N13:N35" xr:uid="{00000000-0002-0000-0500-000001000000}">
      <formula1>$O$53:$O$55</formula1>
    </dataValidation>
    <dataValidation type="list" allowBlank="1" showInputMessage="1" showErrorMessage="1" sqref="I12:I35 J13:J35" xr:uid="{00000000-0002-0000-0500-000002000000}">
      <formula1>$M$53:$M$54</formula1>
    </dataValidation>
    <dataValidation type="list" allowBlank="1" showInputMessage="1" showErrorMessage="1" sqref="G12:G35" xr:uid="{00000000-0002-0000-0500-000003000000}">
      <formula1>$K$53:$K$55</formula1>
    </dataValidation>
    <dataValidation type="list" allowBlank="1" showInputMessage="1" showErrorMessage="1" sqref="O12:O35 P13:P35" xr:uid="{00000000-0002-0000-0500-000004000000}">
      <formula1>$I$53:$I$54</formula1>
    </dataValidation>
    <dataValidation type="list" allowBlank="1" showInputMessage="1" showErrorMessage="1" sqref="Q12:Q35 R13:R35" xr:uid="{00000000-0002-0000-0500-000005000000}">
      <formula1>$G$53:$G$54</formula1>
    </dataValidation>
    <dataValidation type="list" allowBlank="1" showInputMessage="1" showErrorMessage="1" sqref="S12:S35 T13:T35" xr:uid="{00000000-0002-0000-0500-000006000000}">
      <formula1>$D$53:$D$54</formula1>
    </dataValidation>
    <dataValidation allowBlank="1" showInputMessage="1" showErrorMessage="1" prompt="Proceso, política, dispositivo, práctica u otra acción existente   para minimizar el riesgo negativo o potenciar oportunidades positivas." sqref="C10:F11" xr:uid="{00000000-0002-0000-0500-000007000000}"/>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5"/>
  <sheetViews>
    <sheetView zoomScale="55" zoomScaleNormal="55" workbookViewId="0">
      <selection activeCell="C7" sqref="C1:C1048576"/>
    </sheetView>
  </sheetViews>
  <sheetFormatPr baseColWidth="10" defaultRowHeight="15" x14ac:dyDescent="0.25"/>
  <cols>
    <col min="2" max="2" width="75.28515625" customWidth="1"/>
    <col min="3" max="3" width="39.140625" customWidth="1"/>
    <col min="4" max="4" width="100.140625" customWidth="1"/>
    <col min="5" max="5" width="119.42578125" customWidth="1"/>
    <col min="6" max="6" width="71" customWidth="1"/>
    <col min="7" max="7" width="43.7109375" customWidth="1"/>
    <col min="8" max="8" width="48.5703125" customWidth="1"/>
    <col min="9" max="9" width="50.42578125" customWidth="1"/>
    <col min="10" max="10" width="41.7109375" customWidth="1"/>
    <col min="11" max="11" width="35.85546875" customWidth="1"/>
    <col min="12" max="12" width="59.85546875" customWidth="1"/>
    <col min="13" max="13" width="30.140625" customWidth="1"/>
    <col min="14" max="14" width="44.7109375" customWidth="1"/>
    <col min="15" max="15" width="20.28515625" customWidth="1"/>
    <col min="16" max="16" width="44" customWidth="1"/>
    <col min="17" max="17" width="29.28515625" customWidth="1"/>
    <col min="18" max="18" width="26" customWidth="1"/>
    <col min="19" max="19" width="29.5703125" customWidth="1"/>
    <col min="20" max="20" width="30.85546875" customWidth="1"/>
    <col min="28" max="28" width="47.5703125" customWidth="1"/>
    <col min="29" max="29" width="47.85546875" customWidth="1"/>
    <col min="30" max="30" width="46.7109375" customWidth="1"/>
  </cols>
  <sheetData>
    <row r="1" spans="1:30" ht="15.75" thickBot="1" x14ac:dyDescent="0.3">
      <c r="A1" s="488" t="str">
        <f>'[6]CONTEXTO ESTRATEGICO'!A1</f>
        <v>SECRETARIA DISTRITAL DE AMBIENTE</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90"/>
    </row>
    <row r="2" spans="1:30" x14ac:dyDescent="0.25">
      <c r="A2" s="311" t="str">
        <f>'[6]CONTEXTO ESTRATEGICO'!A2</f>
        <v>APLICATIVO PARA EL LEVANTAMIENTO Y SEGUIMIENTO DEL  MAPA DE RIESGOS  POR PROCESO</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4"/>
    </row>
    <row r="3" spans="1:30" x14ac:dyDescent="0.25">
      <c r="A3" s="315"/>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8"/>
    </row>
    <row r="4" spans="1:30" x14ac:dyDescent="0.25">
      <c r="A4" s="315"/>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8"/>
    </row>
    <row r="5" spans="1:30" ht="18" x14ac:dyDescent="0.25">
      <c r="A5" s="178" t="s">
        <v>72</v>
      </c>
      <c r="B5" s="491" t="s">
        <v>73</v>
      </c>
      <c r="C5" s="491"/>
      <c r="D5" s="491"/>
      <c r="E5" s="491"/>
      <c r="F5" s="186"/>
      <c r="G5" s="492"/>
      <c r="H5" s="492"/>
      <c r="I5" s="492"/>
      <c r="J5" s="492"/>
      <c r="K5" s="492"/>
      <c r="L5" s="492"/>
      <c r="M5" s="492"/>
      <c r="N5" s="492"/>
      <c r="O5" s="492"/>
      <c r="P5" s="492"/>
      <c r="Q5" s="492"/>
      <c r="R5" s="492"/>
      <c r="S5" s="492"/>
      <c r="T5" s="492"/>
      <c r="U5" s="492"/>
      <c r="V5" s="492"/>
      <c r="W5" s="492"/>
      <c r="X5" s="492"/>
      <c r="Y5" s="492"/>
      <c r="Z5" s="492"/>
      <c r="AA5" s="492"/>
      <c r="AB5" s="492"/>
      <c r="AC5" s="492"/>
      <c r="AD5" s="493"/>
    </row>
    <row r="6" spans="1:30" ht="36.75" customHeight="1" x14ac:dyDescent="0.25">
      <c r="A6" s="179" t="s">
        <v>74</v>
      </c>
      <c r="B6" s="494" t="s">
        <v>105</v>
      </c>
      <c r="C6" s="494"/>
      <c r="D6" s="494"/>
      <c r="E6" s="494"/>
      <c r="F6" s="187"/>
      <c r="G6" s="492"/>
      <c r="H6" s="492"/>
      <c r="I6" s="492"/>
      <c r="J6" s="492"/>
      <c r="K6" s="492"/>
      <c r="L6" s="492"/>
      <c r="M6" s="492"/>
      <c r="N6" s="492"/>
      <c r="O6" s="492"/>
      <c r="P6" s="492"/>
      <c r="Q6" s="492"/>
      <c r="R6" s="492"/>
      <c r="S6" s="492"/>
      <c r="T6" s="492"/>
      <c r="U6" s="492"/>
      <c r="V6" s="492"/>
      <c r="W6" s="492"/>
      <c r="X6" s="492"/>
      <c r="Y6" s="492"/>
      <c r="Z6" s="492"/>
      <c r="AA6" s="492"/>
      <c r="AB6" s="492"/>
      <c r="AC6" s="492"/>
      <c r="AD6" s="493"/>
    </row>
    <row r="7" spans="1:30" ht="18" x14ac:dyDescent="0.25">
      <c r="A7" s="476" t="s">
        <v>75</v>
      </c>
      <c r="B7" s="477"/>
      <c r="C7" s="76"/>
      <c r="D7" s="180"/>
      <c r="E7" s="180"/>
      <c r="F7" s="478"/>
      <c r="G7" s="478"/>
      <c r="H7" s="478"/>
      <c r="I7" s="478"/>
      <c r="J7" s="478"/>
      <c r="K7" s="478"/>
      <c r="L7" s="478"/>
      <c r="M7" s="478"/>
      <c r="N7" s="478"/>
      <c r="O7" s="478"/>
      <c r="P7" s="478"/>
      <c r="Q7" s="478"/>
      <c r="R7" s="478"/>
      <c r="S7" s="478"/>
      <c r="T7" s="478"/>
      <c r="U7" s="478"/>
      <c r="V7" s="478"/>
      <c r="W7" s="478"/>
      <c r="X7" s="478"/>
      <c r="Y7" s="478"/>
      <c r="Z7" s="478"/>
      <c r="AA7" s="478"/>
      <c r="AB7" s="478"/>
      <c r="AC7" s="478"/>
      <c r="AD7" s="479"/>
    </row>
    <row r="8" spans="1:30" ht="18" x14ac:dyDescent="0.25">
      <c r="A8" s="480" t="str">
        <f>'[6]CONTEXTO ESTRATEGICO'!A12</f>
        <v>PLANEACION AMBIENTAL</v>
      </c>
      <c r="B8" s="481"/>
      <c r="C8" s="72" t="s">
        <v>107</v>
      </c>
      <c r="D8" s="181"/>
      <c r="E8" s="181"/>
      <c r="F8" s="482"/>
      <c r="G8" s="482"/>
      <c r="H8" s="482"/>
      <c r="I8" s="482"/>
      <c r="J8" s="482"/>
      <c r="K8" s="482"/>
      <c r="L8" s="482"/>
      <c r="M8" s="482"/>
      <c r="N8" s="482"/>
      <c r="O8" s="482"/>
      <c r="P8" s="482"/>
      <c r="Q8" s="482"/>
      <c r="R8" s="482"/>
      <c r="S8" s="482"/>
      <c r="T8" s="482"/>
      <c r="U8" s="482"/>
      <c r="V8" s="482"/>
      <c r="W8" s="482"/>
      <c r="X8" s="482"/>
      <c r="Y8" s="482"/>
      <c r="Z8" s="482"/>
      <c r="AA8" s="482"/>
      <c r="AB8" s="482"/>
      <c r="AC8" s="482"/>
      <c r="AD8" s="483"/>
    </row>
    <row r="9" spans="1:30" ht="18" x14ac:dyDescent="0.25">
      <c r="A9" s="484" t="s">
        <v>0</v>
      </c>
      <c r="B9" s="485" t="s">
        <v>1</v>
      </c>
      <c r="C9" s="80"/>
      <c r="D9" s="182"/>
      <c r="E9" s="182"/>
      <c r="F9" s="380"/>
      <c r="G9" s="380"/>
      <c r="H9" s="380"/>
      <c r="I9" s="380"/>
      <c r="J9" s="380"/>
      <c r="K9" s="380"/>
      <c r="L9" s="380"/>
      <c r="M9" s="380"/>
      <c r="N9" s="380"/>
      <c r="O9" s="380"/>
      <c r="P9" s="380"/>
      <c r="Q9" s="380"/>
      <c r="R9" s="380"/>
      <c r="S9" s="380"/>
      <c r="T9" s="380"/>
      <c r="U9" s="380"/>
      <c r="V9" s="380"/>
      <c r="W9" s="380"/>
      <c r="X9" s="380"/>
      <c r="Y9" s="380"/>
      <c r="Z9" s="380"/>
      <c r="AA9" s="380"/>
      <c r="AB9" s="380"/>
      <c r="AC9" s="380"/>
      <c r="AD9" s="486"/>
    </row>
    <row r="10" spans="1:30" ht="36" x14ac:dyDescent="0.25">
      <c r="A10" s="484"/>
      <c r="B10" s="485"/>
      <c r="C10" s="298" t="s">
        <v>103</v>
      </c>
      <c r="D10" s="487" t="s">
        <v>3</v>
      </c>
      <c r="E10" s="182"/>
      <c r="F10" s="487" t="s">
        <v>11</v>
      </c>
      <c r="G10" s="183"/>
      <c r="H10" s="184"/>
      <c r="I10" s="183"/>
      <c r="J10" s="184"/>
      <c r="K10" s="487" t="s">
        <v>4</v>
      </c>
      <c r="L10" s="487"/>
      <c r="M10" s="487"/>
      <c r="N10" s="487"/>
      <c r="O10" s="487"/>
      <c r="P10" s="487"/>
      <c r="Q10" s="487"/>
      <c r="R10" s="184"/>
      <c r="S10" s="183" t="s">
        <v>5</v>
      </c>
      <c r="T10" s="184"/>
      <c r="U10" s="473" t="s">
        <v>6</v>
      </c>
      <c r="V10" s="473"/>
      <c r="W10" s="473"/>
      <c r="X10" s="473"/>
      <c r="Y10" s="473"/>
      <c r="Z10" s="473"/>
      <c r="AA10" s="473"/>
      <c r="AB10" s="474" t="s">
        <v>7</v>
      </c>
      <c r="AC10" s="475" t="s">
        <v>85</v>
      </c>
      <c r="AD10" s="462" t="s">
        <v>109</v>
      </c>
    </row>
    <row r="11" spans="1:30" ht="72" x14ac:dyDescent="0.25">
      <c r="A11" s="484"/>
      <c r="B11" s="485"/>
      <c r="C11" s="298"/>
      <c r="D11" s="487"/>
      <c r="E11" s="182" t="s">
        <v>207</v>
      </c>
      <c r="F11" s="487"/>
      <c r="G11" s="183" t="s">
        <v>12</v>
      </c>
      <c r="H11" s="188" t="s">
        <v>82</v>
      </c>
      <c r="I11" s="183" t="s">
        <v>14</v>
      </c>
      <c r="J11" s="188" t="s">
        <v>15</v>
      </c>
      <c r="K11" s="183" t="s">
        <v>16</v>
      </c>
      <c r="L11" s="188" t="s">
        <v>83</v>
      </c>
      <c r="M11" s="183" t="s">
        <v>18</v>
      </c>
      <c r="N11" s="188" t="s">
        <v>19</v>
      </c>
      <c r="O11" s="183" t="s">
        <v>20</v>
      </c>
      <c r="P11" s="188" t="s">
        <v>21</v>
      </c>
      <c r="Q11" s="183" t="s">
        <v>22</v>
      </c>
      <c r="R11" s="188" t="s">
        <v>23</v>
      </c>
      <c r="S11" s="183" t="s">
        <v>24</v>
      </c>
      <c r="T11" s="188" t="s">
        <v>23</v>
      </c>
      <c r="U11" s="473"/>
      <c r="V11" s="473"/>
      <c r="W11" s="473"/>
      <c r="X11" s="473"/>
      <c r="Y11" s="473"/>
      <c r="Z11" s="473"/>
      <c r="AA11" s="473"/>
      <c r="AB11" s="474"/>
      <c r="AC11" s="475"/>
      <c r="AD11" s="462"/>
    </row>
    <row r="12" spans="1:30" ht="360" x14ac:dyDescent="0.25">
      <c r="A12" s="463" t="str">
        <f>[6]IDENTIFICACIÓN!A12</f>
        <v>R1</v>
      </c>
      <c r="B12" s="465" t="str">
        <f>[6]IDENTIFICACIÓN!B12</f>
        <v>Posibilidad de no lograr la coordinación interna e interinstitucional para formulación y orientación de Políticas e instrumentos de planeación ambiental, que favorezca la adecuada implementación en el Distrito Capital que aseguren la gestión y sostenibilidad ambiental del Distrito Capital.</v>
      </c>
      <c r="C12" s="453" t="s">
        <v>278</v>
      </c>
      <c r="D12" s="185" t="s">
        <v>208</v>
      </c>
      <c r="E12" s="467" t="str">
        <f>[6]IDENTIFICACIÓN!D12</f>
        <v xml:space="preserve">Escasa articulación entre las dependencias misionales de la SDA que contribuyen al cumplimiento del objetivo de la planeación ambiental
En los procesos de formulación e implementación de las políticas y los instrumentos de planeación ambiental, la generación de la información no sea adelantada por la dependencia encargada y responsable.
Los reportes de seguimiento solicitados a los otros procesos, pueden presentar falencias en la información.Existencia de funciones muy especificas sobre temas técnicos de las demás dependencias, se concentran en pocos miembros del equipo de trabajo, lo cual lleva al incumplimiento de los términos en la entrega de la información solicitad por parte de la SPPA. 
Falta de asignación de los delegados como enlaces para  la articulación en la formulación y orientación de Políticas e instrumentos de planeación ambiental. Debilidad en la articulación con otras entidades públicas y privadas para la formulación y orientación de Políticas e instrumentos de planeación ambiental.. Dada la normatividad de alcance distrital, nacional o regional, el presupuesto destinado para la conservación de recursos naturales sean destinados para otros fines u otro niveles territoriales y esto no permita realizar una correcta gestión de los instrumentos en el Distrito Capital.. La entidad externa no apropia los recursos  para la generación de la información y la designación del personal para reporte.Inoportuna entrega de la información por parte de las dependencias que limita un adecuado análisis y revisión de calidad de la información, que no permita identificar las oportunidades de mejora. Variedad de fuentes de información que inciden en la consistencia de los indicadores ambientales y de los datos.
Inoportuna entrega de la información por parte de las dependencias que limita un adecuado análisis y revisión de calidad de la información. Que la ubicación de la información  no se encuentre almancenada en el mecanismo dispuesto por la SPPA, y por ello no contar con información  de calidad necesaria para una correcto funcionamiento o cumplimiento de la misionalidad del proceso.   
</v>
      </c>
      <c r="F12" s="469" t="s">
        <v>209</v>
      </c>
      <c r="G12" s="190" t="s">
        <v>28</v>
      </c>
      <c r="H12" s="191" t="s">
        <v>210</v>
      </c>
      <c r="I12" s="190" t="s">
        <v>30</v>
      </c>
      <c r="J12" s="191" t="s">
        <v>211</v>
      </c>
      <c r="K12" s="190" t="s">
        <v>32</v>
      </c>
      <c r="L12" s="191" t="s">
        <v>212</v>
      </c>
      <c r="M12" s="190" t="s">
        <v>34</v>
      </c>
      <c r="N12" s="192" t="s">
        <v>213</v>
      </c>
      <c r="O12" s="190" t="s">
        <v>36</v>
      </c>
      <c r="P12" s="191" t="s">
        <v>214</v>
      </c>
      <c r="Q12" s="190" t="s">
        <v>38</v>
      </c>
      <c r="R12" s="191" t="s">
        <v>215</v>
      </c>
      <c r="S12" s="190" t="s">
        <v>40</v>
      </c>
      <c r="T12" s="191" t="s">
        <v>215</v>
      </c>
      <c r="U12" s="193">
        <f>IF(S12="ASIGNADO",15,0)</f>
        <v>15</v>
      </c>
      <c r="V12" s="193">
        <f>IF(Q12="ADECUADO",15,0)</f>
        <v>15</v>
      </c>
      <c r="W12" s="193">
        <f t="shared" ref="W12:W20" si="0">IF(O12="OPORTUNA",15,0)</f>
        <v>15</v>
      </c>
      <c r="X12" s="193">
        <f t="shared" ref="X12:X20" si="1">IF(G12="PREVENIR",15,0)</f>
        <v>15</v>
      </c>
      <c r="Y12" s="193">
        <f>IF(K12="SE INVESTIGAN Y RESUELVEN OPORTUNAMENTE",15,0)</f>
        <v>15</v>
      </c>
      <c r="Z12" s="193">
        <f>IF(I12="CONFIABLE",15,0)</f>
        <v>15</v>
      </c>
      <c r="AA12" s="193">
        <f t="shared" ref="AA12:AA20" si="2">IF(M12="COMPLETA",10,0)</f>
        <v>10</v>
      </c>
      <c r="AB12" s="471" t="s">
        <v>216</v>
      </c>
      <c r="AC12" s="460" t="s">
        <v>217</v>
      </c>
      <c r="AD12" s="451" t="s">
        <v>218</v>
      </c>
    </row>
    <row r="13" spans="1:30" ht="180" x14ac:dyDescent="0.25">
      <c r="A13" s="463"/>
      <c r="B13" s="465"/>
      <c r="C13" s="454"/>
      <c r="D13" s="185" t="s">
        <v>219</v>
      </c>
      <c r="E13" s="467"/>
      <c r="F13" s="469"/>
      <c r="G13" s="190" t="s">
        <v>28</v>
      </c>
      <c r="H13" s="191" t="s">
        <v>220</v>
      </c>
      <c r="I13" s="190" t="s">
        <v>30</v>
      </c>
      <c r="J13" s="191" t="s">
        <v>221</v>
      </c>
      <c r="K13" s="190" t="s">
        <v>32</v>
      </c>
      <c r="L13" s="191" t="s">
        <v>222</v>
      </c>
      <c r="M13" s="190" t="s">
        <v>34</v>
      </c>
      <c r="N13" s="192" t="s">
        <v>223</v>
      </c>
      <c r="O13" s="190" t="s">
        <v>36</v>
      </c>
      <c r="P13" s="192" t="s">
        <v>224</v>
      </c>
      <c r="Q13" s="190" t="s">
        <v>38</v>
      </c>
      <c r="R13" s="191" t="s">
        <v>215</v>
      </c>
      <c r="S13" s="190" t="s">
        <v>40</v>
      </c>
      <c r="T13" s="191" t="s">
        <v>215</v>
      </c>
      <c r="U13" s="193">
        <f t="shared" ref="U13:U20" si="3">IF(S13="ASIGNADO",15,0)</f>
        <v>15</v>
      </c>
      <c r="V13" s="193">
        <f t="shared" ref="V13:V20" si="4">IF(Q13="ADECUADO",15,0)</f>
        <v>15</v>
      </c>
      <c r="W13" s="193">
        <f t="shared" si="0"/>
        <v>15</v>
      </c>
      <c r="X13" s="193">
        <f t="shared" si="1"/>
        <v>15</v>
      </c>
      <c r="Y13" s="193">
        <f t="shared" ref="Y13:Y20" si="5">IF(K13="SE INVESTIGAN Y RESUELVEN OPORTUNAMENTE",15,0)</f>
        <v>15</v>
      </c>
      <c r="Z13" s="193">
        <f t="shared" ref="Z13:Z20" si="6">IF(I13="CONFIABLE",15,0)</f>
        <v>15</v>
      </c>
      <c r="AA13" s="193">
        <f t="shared" si="2"/>
        <v>10</v>
      </c>
      <c r="AB13" s="471"/>
      <c r="AC13" s="460"/>
      <c r="AD13" s="451"/>
    </row>
    <row r="14" spans="1:30" ht="234" x14ac:dyDescent="0.25">
      <c r="A14" s="463" t="str">
        <f>[6]IDENTIFICACIÓN!A13</f>
        <v>R2</v>
      </c>
      <c r="B14" s="465" t="str">
        <f>[6]IDENTIFICACIÓN!B13</f>
        <v xml:space="preserve">Información inconsistente reportada en el Observatorio Ambiental de Bogotá - OAB
</v>
      </c>
      <c r="C14" s="453" t="s">
        <v>279</v>
      </c>
      <c r="D14" s="6" t="s">
        <v>225</v>
      </c>
      <c r="E14" s="467" t="str">
        <f>[6]IDENTIFICACIÓN!D13</f>
        <v>Existencia de funciones muy especificas sobre temas técnicos de las demás dependencias, se concentran en pocos miembros del equipo de trabajo, lo cual lleva al incumplimiento de los términos en la entrega de la información solicitad por parte de la SPPA. 
Falta de asignación de los delegados como enlaces para  la articulación en la formulación y orientación de Políticas e instrumentos de planeación ambientalFalta de asignación de los delegados encargados por las áreas del reporte de los indicadores.
Elevada rotación de personal encargado de la generación y entrega de la información e indicadores a la DPSIA, lo cual incide negativamente en la calidad y oportunidad. . Dada la normatividad de alcance distrital, nacional o regional, el presupuesto destinado para la conservación de recursos naturales sean destinados para otros fines u otro niveles territoriales y esto no permita realizar una correcta gestión de los instrumentos en el Distrito Capital.. La entidad externa no apropia los recursos  para la generación de la información y la designación del personal para reporte.. Variedad de fuentes de información que inciden en la consistencia de los indicadores ambientales y de los datos.
Inoportuna entrega de la información por parte de las dependencias que limita un adecuado análisis y revisión de calidad de la información. pérdida de información por ciberataques</v>
      </c>
      <c r="F14" s="469" t="s">
        <v>226</v>
      </c>
      <c r="G14" s="190" t="s">
        <v>28</v>
      </c>
      <c r="H14" s="191" t="s">
        <v>227</v>
      </c>
      <c r="I14" s="190" t="s">
        <v>30</v>
      </c>
      <c r="J14" s="191" t="s">
        <v>228</v>
      </c>
      <c r="K14" s="190" t="s">
        <v>32</v>
      </c>
      <c r="L14" s="191" t="s">
        <v>229</v>
      </c>
      <c r="M14" s="190" t="s">
        <v>34</v>
      </c>
      <c r="N14" s="191" t="s">
        <v>230</v>
      </c>
      <c r="O14" s="190" t="s">
        <v>36</v>
      </c>
      <c r="P14" s="191" t="s">
        <v>231</v>
      </c>
      <c r="Q14" s="190" t="s">
        <v>38</v>
      </c>
      <c r="R14" s="191" t="s">
        <v>232</v>
      </c>
      <c r="S14" s="190" t="s">
        <v>40</v>
      </c>
      <c r="T14" s="191" t="s">
        <v>232</v>
      </c>
      <c r="U14" s="193">
        <f t="shared" si="3"/>
        <v>15</v>
      </c>
      <c r="V14" s="193">
        <f t="shared" si="4"/>
        <v>15</v>
      </c>
      <c r="W14" s="193">
        <f t="shared" si="0"/>
        <v>15</v>
      </c>
      <c r="X14" s="193">
        <f t="shared" si="1"/>
        <v>15</v>
      </c>
      <c r="Y14" s="193">
        <f t="shared" si="5"/>
        <v>15</v>
      </c>
      <c r="Z14" s="193">
        <f t="shared" si="6"/>
        <v>15</v>
      </c>
      <c r="AA14" s="193">
        <f t="shared" si="2"/>
        <v>10</v>
      </c>
      <c r="AB14" s="471" t="s">
        <v>233</v>
      </c>
      <c r="AC14" s="460" t="s">
        <v>234</v>
      </c>
      <c r="AD14" s="451" t="s">
        <v>235</v>
      </c>
    </row>
    <row r="15" spans="1:30" ht="342" x14ac:dyDescent="0.25">
      <c r="A15" s="463"/>
      <c r="B15" s="465"/>
      <c r="C15" s="455"/>
      <c r="D15" s="6" t="s">
        <v>236</v>
      </c>
      <c r="E15" s="467"/>
      <c r="F15" s="469"/>
      <c r="G15" s="190" t="s">
        <v>28</v>
      </c>
      <c r="H15" s="191" t="s">
        <v>237</v>
      </c>
      <c r="I15" s="190" t="s">
        <v>30</v>
      </c>
      <c r="J15" s="191" t="s">
        <v>238</v>
      </c>
      <c r="K15" s="190" t="s">
        <v>32</v>
      </c>
      <c r="L15" s="191" t="s">
        <v>239</v>
      </c>
      <c r="M15" s="190" t="s">
        <v>34</v>
      </c>
      <c r="N15" s="191" t="s">
        <v>240</v>
      </c>
      <c r="O15" s="190" t="s">
        <v>36</v>
      </c>
      <c r="P15" s="192" t="s">
        <v>241</v>
      </c>
      <c r="Q15" s="190" t="s">
        <v>38</v>
      </c>
      <c r="R15" s="191" t="s">
        <v>232</v>
      </c>
      <c r="S15" s="190" t="s">
        <v>40</v>
      </c>
      <c r="T15" s="191" t="s">
        <v>232</v>
      </c>
      <c r="U15" s="193">
        <f t="shared" si="3"/>
        <v>15</v>
      </c>
      <c r="V15" s="193">
        <f t="shared" si="4"/>
        <v>15</v>
      </c>
      <c r="W15" s="193">
        <f t="shared" si="0"/>
        <v>15</v>
      </c>
      <c r="X15" s="193">
        <f t="shared" si="1"/>
        <v>15</v>
      </c>
      <c r="Y15" s="193">
        <f t="shared" si="5"/>
        <v>15</v>
      </c>
      <c r="Z15" s="193">
        <f t="shared" si="6"/>
        <v>15</v>
      </c>
      <c r="AA15" s="193">
        <f t="shared" si="2"/>
        <v>10</v>
      </c>
      <c r="AB15" s="471"/>
      <c r="AC15" s="460"/>
      <c r="AD15" s="451"/>
    </row>
    <row r="16" spans="1:30" ht="234" x14ac:dyDescent="0.25">
      <c r="A16" s="463"/>
      <c r="B16" s="465"/>
      <c r="C16" s="455"/>
      <c r="D16" s="6" t="s">
        <v>242</v>
      </c>
      <c r="E16" s="467"/>
      <c r="F16" s="469"/>
      <c r="G16" s="190" t="s">
        <v>95</v>
      </c>
      <c r="H16" s="191" t="s">
        <v>243</v>
      </c>
      <c r="I16" s="190" t="s">
        <v>30</v>
      </c>
      <c r="J16" s="191" t="s">
        <v>244</v>
      </c>
      <c r="K16" s="190" t="s">
        <v>32</v>
      </c>
      <c r="L16" s="191" t="s">
        <v>245</v>
      </c>
      <c r="M16" s="190" t="s">
        <v>34</v>
      </c>
      <c r="N16" s="191" t="s">
        <v>246</v>
      </c>
      <c r="O16" s="190" t="s">
        <v>36</v>
      </c>
      <c r="P16" s="191" t="s">
        <v>247</v>
      </c>
      <c r="Q16" s="190" t="s">
        <v>38</v>
      </c>
      <c r="R16" s="191" t="s">
        <v>248</v>
      </c>
      <c r="S16" s="190" t="s">
        <v>40</v>
      </c>
      <c r="T16" s="191" t="s">
        <v>248</v>
      </c>
      <c r="U16" s="193">
        <f t="shared" si="3"/>
        <v>15</v>
      </c>
      <c r="V16" s="193">
        <f t="shared" si="4"/>
        <v>15</v>
      </c>
      <c r="W16" s="193">
        <f t="shared" si="0"/>
        <v>15</v>
      </c>
      <c r="X16" s="193">
        <f t="shared" si="1"/>
        <v>0</v>
      </c>
      <c r="Y16" s="193">
        <f t="shared" si="5"/>
        <v>15</v>
      </c>
      <c r="Z16" s="193">
        <f t="shared" si="6"/>
        <v>15</v>
      </c>
      <c r="AA16" s="193">
        <f t="shared" si="2"/>
        <v>10</v>
      </c>
      <c r="AB16" s="471"/>
      <c r="AC16" s="460"/>
      <c r="AD16" s="451"/>
    </row>
    <row r="17" spans="1:30" ht="288.75" thickBot="1" x14ac:dyDescent="0.3">
      <c r="A17" s="463"/>
      <c r="B17" s="465"/>
      <c r="C17" s="456"/>
      <c r="D17" s="6" t="s">
        <v>249</v>
      </c>
      <c r="E17" s="467"/>
      <c r="F17" s="469"/>
      <c r="G17" s="190" t="s">
        <v>28</v>
      </c>
      <c r="H17" s="191" t="s">
        <v>250</v>
      </c>
      <c r="I17" s="190" t="s">
        <v>30</v>
      </c>
      <c r="J17" s="191" t="s">
        <v>251</v>
      </c>
      <c r="K17" s="190" t="s">
        <v>32</v>
      </c>
      <c r="L17" s="191" t="s">
        <v>252</v>
      </c>
      <c r="M17" s="190" t="s">
        <v>34</v>
      </c>
      <c r="N17" s="191" t="s">
        <v>253</v>
      </c>
      <c r="O17" s="190" t="s">
        <v>36</v>
      </c>
      <c r="P17" s="191" t="s">
        <v>254</v>
      </c>
      <c r="Q17" s="190" t="s">
        <v>38</v>
      </c>
      <c r="R17" s="191" t="s">
        <v>248</v>
      </c>
      <c r="S17" s="190" t="s">
        <v>40</v>
      </c>
      <c r="T17" s="191" t="s">
        <v>248</v>
      </c>
      <c r="U17" s="193">
        <f t="shared" si="3"/>
        <v>15</v>
      </c>
      <c r="V17" s="193">
        <f t="shared" si="4"/>
        <v>15</v>
      </c>
      <c r="W17" s="193">
        <f t="shared" si="0"/>
        <v>15</v>
      </c>
      <c r="X17" s="193">
        <f t="shared" si="1"/>
        <v>15</v>
      </c>
      <c r="Y17" s="193">
        <f t="shared" si="5"/>
        <v>15</v>
      </c>
      <c r="Z17" s="193">
        <f t="shared" si="6"/>
        <v>15</v>
      </c>
      <c r="AA17" s="193">
        <f t="shared" si="2"/>
        <v>10</v>
      </c>
      <c r="AB17" s="471"/>
      <c r="AC17" s="460"/>
      <c r="AD17" s="451"/>
    </row>
    <row r="18" spans="1:30" ht="324" x14ac:dyDescent="0.25">
      <c r="A18" s="463" t="str">
        <f>[6]IDENTIFICACIÓN!A14</f>
        <v>R3</v>
      </c>
      <c r="B18" s="465" t="str">
        <f>[6]IDENTIFICACIÓN!B14</f>
        <v>Ocultar o manipular la información en cualquier etapa de la formulación y/o ajuste y/o seguimiento de políticas públicas ambientales e instrumentos de planeación ambiental.</v>
      </c>
      <c r="C18" s="457" t="s">
        <v>278</v>
      </c>
      <c r="D18" s="185" t="s">
        <v>255</v>
      </c>
      <c r="E18" s="467" t="str">
        <f>[6]IDENTIFICACIÓN!D14</f>
        <v>Falta de asignación de los delegados encargados por las áreas del reporte de los indicadores.
Elevada rotación de personal encargado de la generación y entrega de la información e indicadores a la DPSIA, lo cual incide negativamente en la calidad y oportunidad. El proceso de generación de la información no sea adelantado por la dependencia encargada.
Que la información generada no cumple los términos de calidad y oportunidad. La entidad externa no apropia los recursos  para la generación de la información y la designación del personal para reporte.. . Complejidad normativa de políticas publicas e instrumentos de planeación.
Poca articulación entre las localidades y los sectores.
Favorecimiento de una decisión politica respecto a la formulación de una politica pública o instrumento de planeación ambiental.No contar con la evidencia que soporte los resultados de las etapas de formulación y/o ajuste y/o seguimiento de políticas públicas ambientales e instrumentos de planeación ambiental. 
Por Influencia de un tercero o presiones de funcionarios con poder de decisión para ajustar resultados de la dichas etapas en las politicas públicas.</v>
      </c>
      <c r="F18" s="469" t="s">
        <v>256</v>
      </c>
      <c r="G18" s="190" t="s">
        <v>28</v>
      </c>
      <c r="H18" s="191" t="s">
        <v>257</v>
      </c>
      <c r="I18" s="190" t="s">
        <v>30</v>
      </c>
      <c r="J18" s="191" t="s">
        <v>258</v>
      </c>
      <c r="K18" s="190" t="s">
        <v>32</v>
      </c>
      <c r="L18" s="191" t="s">
        <v>259</v>
      </c>
      <c r="M18" s="190" t="s">
        <v>34</v>
      </c>
      <c r="N18" s="192" t="s">
        <v>260</v>
      </c>
      <c r="O18" s="190" t="s">
        <v>36</v>
      </c>
      <c r="P18" s="191" t="s">
        <v>261</v>
      </c>
      <c r="Q18" s="190" t="s">
        <v>38</v>
      </c>
      <c r="R18" s="191" t="s">
        <v>215</v>
      </c>
      <c r="S18" s="190" t="s">
        <v>40</v>
      </c>
      <c r="T18" s="191" t="s">
        <v>215</v>
      </c>
      <c r="U18" s="193">
        <f t="shared" si="3"/>
        <v>15</v>
      </c>
      <c r="V18" s="193">
        <f t="shared" si="4"/>
        <v>15</v>
      </c>
      <c r="W18" s="193">
        <f t="shared" si="0"/>
        <v>15</v>
      </c>
      <c r="X18" s="193">
        <f t="shared" si="1"/>
        <v>15</v>
      </c>
      <c r="Y18" s="193">
        <f t="shared" si="5"/>
        <v>15</v>
      </c>
      <c r="Z18" s="193">
        <f t="shared" si="6"/>
        <v>15</v>
      </c>
      <c r="AA18" s="193">
        <f t="shared" si="2"/>
        <v>10</v>
      </c>
      <c r="AB18" s="471" t="s">
        <v>262</v>
      </c>
      <c r="AC18" s="460" t="s">
        <v>234</v>
      </c>
      <c r="AD18" s="451" t="s">
        <v>263</v>
      </c>
    </row>
    <row r="19" spans="1:30" ht="409.5" x14ac:dyDescent="0.25">
      <c r="A19" s="463"/>
      <c r="B19" s="465"/>
      <c r="C19" s="458"/>
      <c r="D19" s="185" t="s">
        <v>264</v>
      </c>
      <c r="E19" s="467"/>
      <c r="F19" s="469"/>
      <c r="G19" s="190" t="s">
        <v>95</v>
      </c>
      <c r="H19" s="191" t="s">
        <v>265</v>
      </c>
      <c r="I19" s="190" t="s">
        <v>30</v>
      </c>
      <c r="J19" s="191" t="s">
        <v>266</v>
      </c>
      <c r="K19" s="190" t="s">
        <v>32</v>
      </c>
      <c r="L19" s="191" t="s">
        <v>267</v>
      </c>
      <c r="M19" s="190" t="s">
        <v>34</v>
      </c>
      <c r="N19" s="192" t="s">
        <v>268</v>
      </c>
      <c r="O19" s="190" t="s">
        <v>36</v>
      </c>
      <c r="P19" s="191" t="s">
        <v>269</v>
      </c>
      <c r="Q19" s="190" t="s">
        <v>38</v>
      </c>
      <c r="R19" s="191" t="s">
        <v>215</v>
      </c>
      <c r="S19" s="190" t="s">
        <v>40</v>
      </c>
      <c r="T19" s="191" t="s">
        <v>215</v>
      </c>
      <c r="U19" s="193">
        <f t="shared" si="3"/>
        <v>15</v>
      </c>
      <c r="V19" s="193">
        <f t="shared" si="4"/>
        <v>15</v>
      </c>
      <c r="W19" s="193">
        <f t="shared" si="0"/>
        <v>15</v>
      </c>
      <c r="X19" s="193">
        <f t="shared" si="1"/>
        <v>0</v>
      </c>
      <c r="Y19" s="193">
        <f t="shared" si="5"/>
        <v>15</v>
      </c>
      <c r="Z19" s="193">
        <f t="shared" si="6"/>
        <v>15</v>
      </c>
      <c r="AA19" s="193">
        <f t="shared" si="2"/>
        <v>10</v>
      </c>
      <c r="AB19" s="471"/>
      <c r="AC19" s="460"/>
      <c r="AD19" s="451"/>
    </row>
    <row r="20" spans="1:30" ht="180.75" thickBot="1" x14ac:dyDescent="0.3">
      <c r="A20" s="464"/>
      <c r="B20" s="466"/>
      <c r="C20" s="459"/>
      <c r="D20" s="189" t="s">
        <v>270</v>
      </c>
      <c r="E20" s="468"/>
      <c r="F20" s="470"/>
      <c r="G20" s="194" t="s">
        <v>28</v>
      </c>
      <c r="H20" s="195" t="s">
        <v>271</v>
      </c>
      <c r="I20" s="194" t="s">
        <v>30</v>
      </c>
      <c r="J20" s="195" t="s">
        <v>272</v>
      </c>
      <c r="K20" s="194" t="s">
        <v>32</v>
      </c>
      <c r="L20" s="195" t="s">
        <v>273</v>
      </c>
      <c r="M20" s="194" t="s">
        <v>34</v>
      </c>
      <c r="N20" s="196" t="s">
        <v>274</v>
      </c>
      <c r="O20" s="194" t="s">
        <v>36</v>
      </c>
      <c r="P20" s="195" t="s">
        <v>275</v>
      </c>
      <c r="Q20" s="194" t="s">
        <v>38</v>
      </c>
      <c r="R20" s="195" t="s">
        <v>276</v>
      </c>
      <c r="S20" s="194" t="s">
        <v>40</v>
      </c>
      <c r="T20" s="195" t="s">
        <v>277</v>
      </c>
      <c r="U20" s="197">
        <f t="shared" si="3"/>
        <v>15</v>
      </c>
      <c r="V20" s="197">
        <f t="shared" si="4"/>
        <v>15</v>
      </c>
      <c r="W20" s="197">
        <f t="shared" si="0"/>
        <v>15</v>
      </c>
      <c r="X20" s="197">
        <f t="shared" si="1"/>
        <v>15</v>
      </c>
      <c r="Y20" s="197">
        <f t="shared" si="5"/>
        <v>15</v>
      </c>
      <c r="Z20" s="197">
        <f t="shared" si="6"/>
        <v>15</v>
      </c>
      <c r="AA20" s="197">
        <f t="shared" si="2"/>
        <v>10</v>
      </c>
      <c r="AB20" s="472"/>
      <c r="AC20" s="461"/>
      <c r="AD20" s="452"/>
    </row>
    <row r="21" spans="1:30" x14ac:dyDescent="0.25">
      <c r="C21" s="146"/>
    </row>
    <row r="22" spans="1:30" x14ac:dyDescent="0.25">
      <c r="C22" s="146"/>
    </row>
    <row r="23" spans="1:30" x14ac:dyDescent="0.25">
      <c r="C23" s="146"/>
    </row>
    <row r="24" spans="1:30" x14ac:dyDescent="0.25">
      <c r="C24" s="146"/>
    </row>
    <row r="25" spans="1:30" x14ac:dyDescent="0.25">
      <c r="C25" s="146"/>
    </row>
    <row r="26" spans="1:30" x14ac:dyDescent="0.25">
      <c r="C26" s="146"/>
    </row>
    <row r="27" spans="1:30" x14ac:dyDescent="0.25">
      <c r="C27" s="146"/>
    </row>
    <row r="28" spans="1:30" x14ac:dyDescent="0.25">
      <c r="C28" s="146"/>
    </row>
    <row r="29" spans="1:30" x14ac:dyDescent="0.25">
      <c r="C29" s="146"/>
    </row>
    <row r="30" spans="1:30" x14ac:dyDescent="0.25">
      <c r="C30" s="146"/>
    </row>
    <row r="31" spans="1:30" x14ac:dyDescent="0.25">
      <c r="C31" s="146"/>
    </row>
    <row r="32" spans="1:30" x14ac:dyDescent="0.25">
      <c r="C32" s="146"/>
    </row>
    <row r="33" spans="3:3" x14ac:dyDescent="0.25">
      <c r="C33" s="146"/>
    </row>
    <row r="34" spans="3:3" x14ac:dyDescent="0.25">
      <c r="C34" s="146"/>
    </row>
    <row r="35" spans="3:3" x14ac:dyDescent="0.25">
      <c r="C35" s="146"/>
    </row>
    <row r="36" spans="3:3" x14ac:dyDescent="0.25">
      <c r="C36" s="146"/>
    </row>
    <row r="37" spans="3:3" x14ac:dyDescent="0.25">
      <c r="C37" s="146"/>
    </row>
    <row r="38" spans="3:3" x14ac:dyDescent="0.25">
      <c r="C38" s="146"/>
    </row>
    <row r="39" spans="3:3" x14ac:dyDescent="0.25">
      <c r="C39" s="146"/>
    </row>
    <row r="40" spans="3:3" x14ac:dyDescent="0.25">
      <c r="C40" s="146"/>
    </row>
    <row r="41" spans="3:3" x14ac:dyDescent="0.25">
      <c r="C41" s="146"/>
    </row>
    <row r="42" spans="3:3" x14ac:dyDescent="0.25">
      <c r="C42" s="146"/>
    </row>
    <row r="43" spans="3:3" x14ac:dyDescent="0.25">
      <c r="C43" s="146"/>
    </row>
    <row r="44" spans="3:3" x14ac:dyDescent="0.25">
      <c r="C44" s="146"/>
    </row>
    <row r="45" spans="3:3" x14ac:dyDescent="0.25">
      <c r="C45" s="146"/>
    </row>
  </sheetData>
  <mergeCells count="45">
    <mergeCell ref="A12:A13"/>
    <mergeCell ref="B12:B13"/>
    <mergeCell ref="A1:AD1"/>
    <mergeCell ref="A2:AD2"/>
    <mergeCell ref="A3:AD4"/>
    <mergeCell ref="B5:E5"/>
    <mergeCell ref="G5:AD6"/>
    <mergeCell ref="B6:E6"/>
    <mergeCell ref="AC10:AC11"/>
    <mergeCell ref="A7:B7"/>
    <mergeCell ref="F7:AD7"/>
    <mergeCell ref="A8:B8"/>
    <mergeCell ref="F8:AD8"/>
    <mergeCell ref="A9:A11"/>
    <mergeCell ref="B9:B11"/>
    <mergeCell ref="F9:AD9"/>
    <mergeCell ref="D10:D11"/>
    <mergeCell ref="F10:F11"/>
    <mergeCell ref="K10:Q10"/>
    <mergeCell ref="B14:B17"/>
    <mergeCell ref="E14:E17"/>
    <mergeCell ref="F14:F17"/>
    <mergeCell ref="AB14:AB17"/>
    <mergeCell ref="A14:A17"/>
    <mergeCell ref="A18:A20"/>
    <mergeCell ref="B18:B20"/>
    <mergeCell ref="E18:E20"/>
    <mergeCell ref="F18:F20"/>
    <mergeCell ref="AB18:AB20"/>
    <mergeCell ref="AD18:AD20"/>
    <mergeCell ref="C10:C11"/>
    <mergeCell ref="C12:C13"/>
    <mergeCell ref="C14:C17"/>
    <mergeCell ref="C18:C20"/>
    <mergeCell ref="AC18:AC20"/>
    <mergeCell ref="AD14:AD17"/>
    <mergeCell ref="AD10:AD11"/>
    <mergeCell ref="AC12:AC13"/>
    <mergeCell ref="AD12:AD13"/>
    <mergeCell ref="AC14:AC17"/>
    <mergeCell ref="E12:E13"/>
    <mergeCell ref="F12:F13"/>
    <mergeCell ref="AB12:AB13"/>
    <mergeCell ref="U10:AA11"/>
    <mergeCell ref="AB10:AB11"/>
  </mergeCells>
  <dataValidations count="8">
    <dataValidation type="list" allowBlank="1" showInputMessage="1" showErrorMessage="1" sqref="K12:K20" xr:uid="{00000000-0002-0000-0600-000000000000}">
      <formula1>$Q$39:$Q$40</formula1>
    </dataValidation>
    <dataValidation type="list" allowBlank="1" showInputMessage="1" showErrorMessage="1" sqref="M12:M20" xr:uid="{00000000-0002-0000-0600-000001000000}">
      <formula1>$O$39:$O$41</formula1>
    </dataValidation>
    <dataValidation type="list" allowBlank="1" showInputMessage="1" showErrorMessage="1" sqref="I12:I20" xr:uid="{00000000-0002-0000-0600-000002000000}">
      <formula1>$M$39:$M$40</formula1>
    </dataValidation>
    <dataValidation type="list" allowBlank="1" showInputMessage="1" showErrorMessage="1" sqref="G12:G20" xr:uid="{00000000-0002-0000-0600-000003000000}">
      <formula1>$K$39:$K$41</formula1>
    </dataValidation>
    <dataValidation type="list" allowBlank="1" showInputMessage="1" showErrorMessage="1" sqref="O12:O20" xr:uid="{00000000-0002-0000-0600-000004000000}">
      <formula1>$I$39:$I$40</formula1>
    </dataValidation>
    <dataValidation type="list" allowBlank="1" showInputMessage="1" showErrorMessage="1" sqref="Q12:Q20" xr:uid="{00000000-0002-0000-0600-000005000000}">
      <formula1>$G$39:$G$40</formula1>
    </dataValidation>
    <dataValidation type="list" allowBlank="1" showInputMessage="1" showErrorMessage="1" sqref="S12:S20" xr:uid="{00000000-0002-0000-0600-000006000000}">
      <formula1>#REF!</formula1>
    </dataValidation>
    <dataValidation allowBlank="1" showInputMessage="1" showErrorMessage="1" prompt="Proceso, política, dispositivo, práctica u otra acción existente   para minimizar el riesgo negativo o potenciar oportunidades positivas." sqref="C10:D11 F10:F11" xr:uid="{00000000-0002-0000-0600-00000700000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45"/>
  <sheetViews>
    <sheetView topLeftCell="F1" zoomScale="55" zoomScaleNormal="55" workbookViewId="0">
      <selection activeCell="C7" sqref="C1:C1048576"/>
    </sheetView>
  </sheetViews>
  <sheetFormatPr baseColWidth="10" defaultRowHeight="15" x14ac:dyDescent="0.25"/>
  <cols>
    <col min="1" max="1" width="19.42578125" customWidth="1"/>
    <col min="2" max="2" width="105" customWidth="1"/>
    <col min="3" max="3" width="39.140625" customWidth="1"/>
    <col min="4" max="4" width="74.42578125" customWidth="1"/>
    <col min="5" max="5" width="38.5703125" customWidth="1"/>
    <col min="6" max="6" width="46.85546875" customWidth="1"/>
    <col min="7" max="7" width="27.5703125" customWidth="1"/>
    <col min="8" max="8" width="29.42578125" customWidth="1"/>
    <col min="9" max="9" width="30.28515625" customWidth="1"/>
    <col min="10" max="10" width="25.140625" customWidth="1"/>
    <col min="11" max="11" width="26.5703125" customWidth="1"/>
    <col min="12" max="12" width="31.5703125" customWidth="1"/>
    <col min="13" max="13" width="27.28515625" customWidth="1"/>
    <col min="14" max="14" width="31.85546875" customWidth="1"/>
    <col min="15" max="15" width="39" customWidth="1"/>
    <col min="16" max="16" width="30.5703125" customWidth="1"/>
    <col min="17" max="17" width="21.85546875" customWidth="1"/>
    <col min="18" max="18" width="29.140625" customWidth="1"/>
    <col min="19" max="19" width="24.42578125" customWidth="1"/>
    <col min="28" max="28" width="107.5703125" customWidth="1"/>
    <col min="29" max="29" width="83.42578125" customWidth="1"/>
    <col min="30" max="30" width="157" customWidth="1"/>
  </cols>
  <sheetData>
    <row r="1" spans="1:30" ht="18" x14ac:dyDescent="0.25">
      <c r="A1" s="311" t="str">
        <f>'[7]CONTEXTO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538"/>
      <c r="AC1" s="538"/>
      <c r="AD1" s="539"/>
    </row>
    <row r="2" spans="1:30" ht="18" x14ac:dyDescent="0.25">
      <c r="A2" s="315" t="str">
        <f>'[7]CONTEXTO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540"/>
      <c r="AC2" s="540"/>
      <c r="AD2" s="541"/>
    </row>
    <row r="3" spans="1:30" x14ac:dyDescent="0.25">
      <c r="A3" s="319"/>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542"/>
      <c r="AC3" s="542"/>
      <c r="AD3" s="543"/>
    </row>
    <row r="4" spans="1:30" x14ac:dyDescent="0.25">
      <c r="A4" s="322"/>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542"/>
      <c r="AC4" s="542"/>
      <c r="AD4" s="543"/>
    </row>
    <row r="5" spans="1:30" ht="18" x14ac:dyDescent="0.25">
      <c r="A5" s="28" t="s">
        <v>72</v>
      </c>
      <c r="B5" s="325" t="s">
        <v>73</v>
      </c>
      <c r="C5" s="325"/>
      <c r="D5" s="325"/>
      <c r="E5" s="325"/>
      <c r="F5" s="325"/>
      <c r="G5" s="326"/>
      <c r="H5" s="327"/>
      <c r="I5" s="327"/>
      <c r="J5" s="327"/>
      <c r="K5" s="327"/>
      <c r="L5" s="327"/>
      <c r="M5" s="327"/>
      <c r="N5" s="327"/>
      <c r="O5" s="327"/>
      <c r="P5" s="327"/>
      <c r="Q5" s="327"/>
      <c r="R5" s="327"/>
      <c r="S5" s="327"/>
      <c r="T5" s="327"/>
      <c r="U5" s="327"/>
      <c r="V5" s="327"/>
      <c r="W5" s="327"/>
      <c r="X5" s="327"/>
      <c r="Y5" s="327"/>
      <c r="Z5" s="327"/>
      <c r="AA5" s="327"/>
      <c r="AB5" s="198"/>
      <c r="AC5" s="491"/>
      <c r="AD5" s="535"/>
    </row>
    <row r="6" spans="1:30" ht="18" x14ac:dyDescent="0.25">
      <c r="A6" s="29" t="s">
        <v>74</v>
      </c>
      <c r="B6" s="332" t="s">
        <v>105</v>
      </c>
      <c r="C6" s="332"/>
      <c r="D6" s="332"/>
      <c r="E6" s="332"/>
      <c r="F6" s="332"/>
      <c r="G6" s="329"/>
      <c r="H6" s="330"/>
      <c r="I6" s="330"/>
      <c r="J6" s="330"/>
      <c r="K6" s="330"/>
      <c r="L6" s="330"/>
      <c r="M6" s="330"/>
      <c r="N6" s="330"/>
      <c r="O6" s="330"/>
      <c r="P6" s="330"/>
      <c r="Q6" s="330"/>
      <c r="R6" s="330"/>
      <c r="S6" s="330"/>
      <c r="T6" s="330"/>
      <c r="U6" s="330"/>
      <c r="V6" s="330"/>
      <c r="W6" s="330"/>
      <c r="X6" s="330"/>
      <c r="Y6" s="330"/>
      <c r="Z6" s="330"/>
      <c r="AA6" s="330"/>
      <c r="AB6" s="199"/>
      <c r="AC6" s="199"/>
      <c r="AD6" s="200"/>
    </row>
    <row r="7" spans="1:30" ht="18" x14ac:dyDescent="0.25">
      <c r="A7" s="333" t="s">
        <v>75</v>
      </c>
      <c r="B7" s="334"/>
      <c r="C7" s="76"/>
      <c r="D7" s="76"/>
      <c r="E7" s="76"/>
      <c r="F7" s="325" t="s">
        <v>76</v>
      </c>
      <c r="G7" s="325"/>
      <c r="H7" s="325"/>
      <c r="I7" s="325"/>
      <c r="J7" s="325"/>
      <c r="K7" s="325"/>
      <c r="L7" s="325"/>
      <c r="M7" s="325"/>
      <c r="N7" s="325"/>
      <c r="O7" s="325"/>
      <c r="P7" s="325"/>
      <c r="Q7" s="325"/>
      <c r="R7" s="325"/>
      <c r="S7" s="325"/>
      <c r="T7" s="325"/>
      <c r="U7" s="325"/>
      <c r="V7" s="325"/>
      <c r="W7" s="325"/>
      <c r="X7" s="325"/>
      <c r="Y7" s="325"/>
      <c r="Z7" s="325"/>
      <c r="AA7" s="325"/>
      <c r="AB7" s="536"/>
      <c r="AC7" s="537"/>
      <c r="AD7" s="201"/>
    </row>
    <row r="8" spans="1:30" ht="22.5" x14ac:dyDescent="0.25">
      <c r="A8" s="340" t="s">
        <v>405</v>
      </c>
      <c r="B8" s="341"/>
      <c r="C8" s="72" t="s">
        <v>107</v>
      </c>
      <c r="D8" s="72"/>
      <c r="E8" s="72"/>
      <c r="F8" s="381" t="str">
        <f>'[7]CONTEXTO ESTRATEGICO'!B18</f>
        <v>Garantizar oportunidad y eficiencia en el suministro de los recursos tecnológicos e informáticos, para el cumplimiento de los objetivos misionales y el normal funcionamiento de los sistemas de información de la Secretaría Distrital de Ambiente.</v>
      </c>
      <c r="G8" s="381"/>
      <c r="H8" s="381"/>
      <c r="I8" s="381"/>
      <c r="J8" s="381"/>
      <c r="K8" s="381"/>
      <c r="L8" s="381"/>
      <c r="M8" s="381"/>
      <c r="N8" s="381"/>
      <c r="O8" s="381"/>
      <c r="P8" s="381"/>
      <c r="Q8" s="381"/>
      <c r="R8" s="381"/>
      <c r="S8" s="381"/>
      <c r="T8" s="381"/>
      <c r="U8" s="381"/>
      <c r="V8" s="381"/>
      <c r="W8" s="381"/>
      <c r="X8" s="381"/>
      <c r="Y8" s="381"/>
      <c r="Z8" s="381"/>
      <c r="AA8" s="381"/>
      <c r="AB8" s="525"/>
      <c r="AC8" s="525"/>
      <c r="AD8" s="526"/>
    </row>
    <row r="9" spans="1:30" ht="18" x14ac:dyDescent="0.25">
      <c r="A9" s="286" t="s">
        <v>0</v>
      </c>
      <c r="B9" s="288" t="s">
        <v>1</v>
      </c>
      <c r="C9" s="80"/>
      <c r="D9" s="527" t="s">
        <v>125</v>
      </c>
      <c r="E9" s="527" t="s">
        <v>11</v>
      </c>
      <c r="F9" s="380" t="s">
        <v>2</v>
      </c>
      <c r="G9" s="380"/>
      <c r="H9" s="380"/>
      <c r="I9" s="380"/>
      <c r="J9" s="380"/>
      <c r="K9" s="380"/>
      <c r="L9" s="380"/>
      <c r="M9" s="380"/>
      <c r="N9" s="380"/>
      <c r="O9" s="380"/>
      <c r="P9" s="380"/>
      <c r="Q9" s="380"/>
      <c r="R9" s="380"/>
      <c r="S9" s="380"/>
      <c r="T9" s="380"/>
      <c r="U9" s="380"/>
      <c r="V9" s="380"/>
      <c r="W9" s="380"/>
      <c r="X9" s="380"/>
      <c r="Y9" s="380"/>
      <c r="Z9" s="380"/>
      <c r="AA9" s="380"/>
      <c r="AB9" s="529" t="s">
        <v>280</v>
      </c>
      <c r="AC9" s="529"/>
      <c r="AD9" s="530"/>
    </row>
    <row r="10" spans="1:30" ht="28.5" x14ac:dyDescent="0.25">
      <c r="A10" s="286"/>
      <c r="B10" s="288"/>
      <c r="C10" s="298" t="s">
        <v>103</v>
      </c>
      <c r="D10" s="527"/>
      <c r="E10" s="527"/>
      <c r="F10" s="298" t="s">
        <v>3</v>
      </c>
      <c r="G10" s="73"/>
      <c r="H10" s="202"/>
      <c r="I10" s="73"/>
      <c r="J10" s="202"/>
      <c r="K10" s="531" t="s">
        <v>4</v>
      </c>
      <c r="L10" s="532"/>
      <c r="M10" s="532"/>
      <c r="N10" s="532"/>
      <c r="O10" s="532"/>
      <c r="P10" s="532"/>
      <c r="Q10" s="533"/>
      <c r="R10" s="73"/>
      <c r="S10" s="73" t="s">
        <v>5</v>
      </c>
      <c r="T10" s="288" t="s">
        <v>6</v>
      </c>
      <c r="U10" s="288"/>
      <c r="V10" s="288"/>
      <c r="W10" s="288"/>
      <c r="X10" s="288"/>
      <c r="Y10" s="288"/>
      <c r="Z10" s="288"/>
      <c r="AA10" s="288" t="s">
        <v>146</v>
      </c>
      <c r="AB10" s="534" t="s">
        <v>85</v>
      </c>
      <c r="AC10" s="534" t="s">
        <v>109</v>
      </c>
      <c r="AD10" s="524" t="s">
        <v>281</v>
      </c>
    </row>
    <row r="11" spans="1:30" ht="86.25" thickBot="1" x14ac:dyDescent="0.3">
      <c r="A11" s="355"/>
      <c r="B11" s="350"/>
      <c r="C11" s="298"/>
      <c r="D11" s="528"/>
      <c r="E11" s="528"/>
      <c r="F11" s="359"/>
      <c r="G11" s="82" t="s">
        <v>12</v>
      </c>
      <c r="H11" s="203" t="s">
        <v>82</v>
      </c>
      <c r="I11" s="82" t="s">
        <v>14</v>
      </c>
      <c r="J11" s="203" t="s">
        <v>15</v>
      </c>
      <c r="K11" s="82" t="s">
        <v>16</v>
      </c>
      <c r="L11" s="203" t="s">
        <v>83</v>
      </c>
      <c r="M11" s="82" t="s">
        <v>18</v>
      </c>
      <c r="N11" s="203" t="s">
        <v>19</v>
      </c>
      <c r="O11" s="82" t="s">
        <v>20</v>
      </c>
      <c r="P11" s="203" t="s">
        <v>21</v>
      </c>
      <c r="Q11" s="82" t="s">
        <v>22</v>
      </c>
      <c r="R11" s="203" t="s">
        <v>23</v>
      </c>
      <c r="S11" s="82" t="s">
        <v>24</v>
      </c>
      <c r="T11" s="350"/>
      <c r="U11" s="350"/>
      <c r="V11" s="350"/>
      <c r="W11" s="350"/>
      <c r="X11" s="350"/>
      <c r="Y11" s="350"/>
      <c r="Z11" s="350"/>
      <c r="AA11" s="350"/>
      <c r="AB11" s="534"/>
      <c r="AC11" s="534"/>
      <c r="AD11" s="524"/>
    </row>
    <row r="12" spans="1:30" ht="114.75" thickBot="1" x14ac:dyDescent="0.3">
      <c r="A12" s="514" t="str">
        <f>[7]IDENTIFICACIÓN!A12</f>
        <v>R1</v>
      </c>
      <c r="B12" s="521" t="str">
        <f>[7]IDENTIFICACIÓN!B12</f>
        <v>Intermitencia o indisponibilidad de los servicios de tecnologías de la información y Comunicaciones</v>
      </c>
      <c r="C12" s="453" t="s">
        <v>278</v>
      </c>
      <c r="D12" s="523" t="s">
        <v>282</v>
      </c>
      <c r="E12" s="523" t="s">
        <v>283</v>
      </c>
      <c r="F12" s="107" t="s">
        <v>284</v>
      </c>
      <c r="G12" s="135" t="s">
        <v>28</v>
      </c>
      <c r="H12" s="204" t="s">
        <v>285</v>
      </c>
      <c r="I12" s="135" t="s">
        <v>30</v>
      </c>
      <c r="J12" s="204" t="s">
        <v>286</v>
      </c>
      <c r="K12" s="135" t="s">
        <v>32</v>
      </c>
      <c r="L12" s="204" t="s">
        <v>287</v>
      </c>
      <c r="M12" s="135" t="s">
        <v>34</v>
      </c>
      <c r="N12" s="204" t="s">
        <v>286</v>
      </c>
      <c r="O12" s="135" t="s">
        <v>36</v>
      </c>
      <c r="P12" s="204" t="s">
        <v>288</v>
      </c>
      <c r="Q12" s="135" t="s">
        <v>38</v>
      </c>
      <c r="R12" s="205" t="s">
        <v>289</v>
      </c>
      <c r="S12" s="135" t="s">
        <v>40</v>
      </c>
      <c r="T12" s="206">
        <f>IF(S12="ASIGNADO",15,0)</f>
        <v>15</v>
      </c>
      <c r="U12" s="206">
        <f>IF(Q12="ADECUADO",15,0)</f>
        <v>15</v>
      </c>
      <c r="V12" s="206">
        <f>IF(O12="OPORTUNA",15,0)</f>
        <v>15</v>
      </c>
      <c r="W12" s="206">
        <f>IF(G12="PREVENIR",15,0)</f>
        <v>15</v>
      </c>
      <c r="X12" s="206">
        <f>IF(K12="SE INVESTIGAN Y RESUELVEN OPORTUNAMENTE",15,0)</f>
        <v>15</v>
      </c>
      <c r="Y12" s="206">
        <f>IF(I12="CONFIABLE",15,0)</f>
        <v>15</v>
      </c>
      <c r="Z12" s="206">
        <f>IF(M12="COMPLETA",10,0)</f>
        <v>10</v>
      </c>
      <c r="AA12" s="206">
        <f t="shared" ref="AA12:AA33" si="0">SUM(T12:Z12)</f>
        <v>100</v>
      </c>
      <c r="AB12" s="498" t="s">
        <v>290</v>
      </c>
      <c r="AC12" s="498" t="s">
        <v>291</v>
      </c>
      <c r="AD12" s="495" t="s">
        <v>292</v>
      </c>
    </row>
    <row r="13" spans="1:30" ht="143.25" thickBot="1" x14ac:dyDescent="0.3">
      <c r="A13" s="520"/>
      <c r="B13" s="518"/>
      <c r="C13" s="455"/>
      <c r="D13" s="512"/>
      <c r="E13" s="512"/>
      <c r="F13" s="207" t="s">
        <v>293</v>
      </c>
      <c r="G13" s="135" t="s">
        <v>95</v>
      </c>
      <c r="H13" s="204" t="s">
        <v>294</v>
      </c>
      <c r="I13" s="135" t="s">
        <v>30</v>
      </c>
      <c r="J13" s="204" t="s">
        <v>295</v>
      </c>
      <c r="K13" s="135" t="s">
        <v>32</v>
      </c>
      <c r="L13" s="204" t="s">
        <v>287</v>
      </c>
      <c r="M13" s="135" t="s">
        <v>34</v>
      </c>
      <c r="N13" s="204" t="s">
        <v>295</v>
      </c>
      <c r="O13" s="135" t="s">
        <v>36</v>
      </c>
      <c r="P13" s="204" t="s">
        <v>296</v>
      </c>
      <c r="Q13" s="135" t="s">
        <v>38</v>
      </c>
      <c r="R13" s="208" t="s">
        <v>297</v>
      </c>
      <c r="S13" s="135" t="s">
        <v>40</v>
      </c>
      <c r="T13" s="206">
        <f t="shared" ref="T13:T33" si="1">IF(S13="ASIGNADO",15,0)</f>
        <v>15</v>
      </c>
      <c r="U13" s="206">
        <f t="shared" ref="U13:U33" si="2">IF(Q13="ADECUADO",15,0)</f>
        <v>15</v>
      </c>
      <c r="V13" s="206">
        <f t="shared" ref="V13:V33" si="3">IF(O13="OPORTUNA",15,0)</f>
        <v>15</v>
      </c>
      <c r="W13" s="206">
        <f t="shared" ref="W13:W33" si="4">IF(G13="PREVENIR",15,0)</f>
        <v>0</v>
      </c>
      <c r="X13" s="206">
        <f t="shared" ref="X13:X33" si="5">IF(K13="SE INVESTIGAN Y RESUELVEN OPORTUNAMENTE",15,0)</f>
        <v>15</v>
      </c>
      <c r="Y13" s="206">
        <f t="shared" ref="Y13:Y33" si="6">IF(I13="CONFIABLE",15,0)</f>
        <v>15</v>
      </c>
      <c r="Z13" s="206">
        <f t="shared" ref="Z13:Z33" si="7">IF(M13="COMPLETA",10,0)</f>
        <v>10</v>
      </c>
      <c r="AA13" s="206">
        <f t="shared" si="0"/>
        <v>85</v>
      </c>
      <c r="AB13" s="499"/>
      <c r="AC13" s="499"/>
      <c r="AD13" s="495"/>
    </row>
    <row r="14" spans="1:30" ht="114.75" thickBot="1" x14ac:dyDescent="0.3">
      <c r="A14" s="520"/>
      <c r="B14" s="518"/>
      <c r="C14" s="455"/>
      <c r="D14" s="512"/>
      <c r="E14" s="512"/>
      <c r="F14" s="6" t="s">
        <v>298</v>
      </c>
      <c r="G14" s="135" t="s">
        <v>28</v>
      </c>
      <c r="H14" s="204" t="s">
        <v>299</v>
      </c>
      <c r="I14" s="135" t="s">
        <v>30</v>
      </c>
      <c r="J14" s="204" t="s">
        <v>300</v>
      </c>
      <c r="K14" s="135" t="s">
        <v>32</v>
      </c>
      <c r="L14" s="204" t="s">
        <v>287</v>
      </c>
      <c r="M14" s="135" t="s">
        <v>34</v>
      </c>
      <c r="N14" s="204" t="s">
        <v>300</v>
      </c>
      <c r="O14" s="135" t="s">
        <v>36</v>
      </c>
      <c r="P14" s="204" t="s">
        <v>301</v>
      </c>
      <c r="Q14" s="135" t="s">
        <v>38</v>
      </c>
      <c r="R14" s="209" t="s">
        <v>302</v>
      </c>
      <c r="S14" s="135" t="s">
        <v>40</v>
      </c>
      <c r="T14" s="206">
        <f t="shared" si="1"/>
        <v>15</v>
      </c>
      <c r="U14" s="206">
        <f t="shared" si="2"/>
        <v>15</v>
      </c>
      <c r="V14" s="206">
        <f t="shared" si="3"/>
        <v>15</v>
      </c>
      <c r="W14" s="206">
        <f t="shared" si="4"/>
        <v>15</v>
      </c>
      <c r="X14" s="206">
        <f t="shared" si="5"/>
        <v>15</v>
      </c>
      <c r="Y14" s="206">
        <f t="shared" si="6"/>
        <v>15</v>
      </c>
      <c r="Z14" s="206">
        <f t="shared" si="7"/>
        <v>10</v>
      </c>
      <c r="AA14" s="206">
        <f t="shared" si="0"/>
        <v>100</v>
      </c>
      <c r="AB14" s="499"/>
      <c r="AC14" s="499"/>
      <c r="AD14" s="495"/>
    </row>
    <row r="15" spans="1:30" ht="129" thickBot="1" x14ac:dyDescent="0.3">
      <c r="A15" s="291"/>
      <c r="B15" s="292"/>
      <c r="C15" s="455"/>
      <c r="D15" s="512"/>
      <c r="E15" s="512"/>
      <c r="F15" s="6" t="s">
        <v>303</v>
      </c>
      <c r="G15" s="135" t="s">
        <v>28</v>
      </c>
      <c r="H15" s="204" t="s">
        <v>304</v>
      </c>
      <c r="I15" s="135" t="s">
        <v>30</v>
      </c>
      <c r="J15" s="204" t="s">
        <v>305</v>
      </c>
      <c r="K15" s="135" t="s">
        <v>32</v>
      </c>
      <c r="L15" s="204" t="s">
        <v>287</v>
      </c>
      <c r="M15" s="135" t="s">
        <v>34</v>
      </c>
      <c r="N15" s="204" t="s">
        <v>305</v>
      </c>
      <c r="O15" s="135" t="s">
        <v>36</v>
      </c>
      <c r="P15" s="204" t="s">
        <v>288</v>
      </c>
      <c r="Q15" s="135" t="s">
        <v>38</v>
      </c>
      <c r="R15" s="209" t="s">
        <v>306</v>
      </c>
      <c r="S15" s="135" t="s">
        <v>40</v>
      </c>
      <c r="T15" s="206">
        <f t="shared" si="1"/>
        <v>15</v>
      </c>
      <c r="U15" s="206">
        <f t="shared" si="2"/>
        <v>15</v>
      </c>
      <c r="V15" s="206">
        <f t="shared" si="3"/>
        <v>15</v>
      </c>
      <c r="W15" s="206">
        <f t="shared" si="4"/>
        <v>15</v>
      </c>
      <c r="X15" s="206">
        <f t="shared" si="5"/>
        <v>15</v>
      </c>
      <c r="Y15" s="206">
        <f t="shared" si="6"/>
        <v>15</v>
      </c>
      <c r="Z15" s="206">
        <f t="shared" si="7"/>
        <v>10</v>
      </c>
      <c r="AA15" s="206">
        <f t="shared" si="0"/>
        <v>100</v>
      </c>
      <c r="AB15" s="499"/>
      <c r="AC15" s="499"/>
      <c r="AD15" s="495"/>
    </row>
    <row r="16" spans="1:30" ht="114.75" thickBot="1" x14ac:dyDescent="0.3">
      <c r="A16" s="515"/>
      <c r="B16" s="522"/>
      <c r="C16" s="455"/>
      <c r="D16" s="512"/>
      <c r="E16" s="512"/>
      <c r="F16" s="210" t="s">
        <v>307</v>
      </c>
      <c r="G16" s="135" t="s">
        <v>28</v>
      </c>
      <c r="H16" s="204" t="s">
        <v>308</v>
      </c>
      <c r="I16" s="135" t="s">
        <v>30</v>
      </c>
      <c r="J16" s="204" t="s">
        <v>309</v>
      </c>
      <c r="K16" s="135" t="s">
        <v>32</v>
      </c>
      <c r="L16" s="204" t="s">
        <v>287</v>
      </c>
      <c r="M16" s="135" t="s">
        <v>34</v>
      </c>
      <c r="N16" s="204" t="s">
        <v>309</v>
      </c>
      <c r="O16" s="135" t="s">
        <v>36</v>
      </c>
      <c r="P16" s="204" t="s">
        <v>296</v>
      </c>
      <c r="Q16" s="135" t="s">
        <v>38</v>
      </c>
      <c r="R16" s="211" t="s">
        <v>310</v>
      </c>
      <c r="S16" s="135" t="s">
        <v>40</v>
      </c>
      <c r="T16" s="206">
        <f t="shared" si="1"/>
        <v>15</v>
      </c>
      <c r="U16" s="206">
        <f t="shared" si="2"/>
        <v>15</v>
      </c>
      <c r="V16" s="206">
        <f t="shared" si="3"/>
        <v>15</v>
      </c>
      <c r="W16" s="206">
        <f t="shared" si="4"/>
        <v>15</v>
      </c>
      <c r="X16" s="206">
        <f t="shared" si="5"/>
        <v>15</v>
      </c>
      <c r="Y16" s="206">
        <f t="shared" si="6"/>
        <v>15</v>
      </c>
      <c r="Z16" s="206">
        <f t="shared" si="7"/>
        <v>10</v>
      </c>
      <c r="AA16" s="206">
        <f t="shared" si="0"/>
        <v>100</v>
      </c>
      <c r="AB16" s="499"/>
      <c r="AC16" s="499"/>
      <c r="AD16" s="495"/>
    </row>
    <row r="17" spans="1:30" ht="114.75" thickBot="1" x14ac:dyDescent="0.3">
      <c r="A17" s="515"/>
      <c r="B17" s="522"/>
      <c r="C17" s="455"/>
      <c r="D17" s="512"/>
      <c r="E17" s="512"/>
      <c r="F17" s="210" t="s">
        <v>311</v>
      </c>
      <c r="G17" s="135" t="s">
        <v>28</v>
      </c>
      <c r="H17" s="204" t="s">
        <v>312</v>
      </c>
      <c r="I17" s="135" t="s">
        <v>30</v>
      </c>
      <c r="J17" s="204" t="s">
        <v>305</v>
      </c>
      <c r="K17" s="135" t="s">
        <v>32</v>
      </c>
      <c r="L17" s="204" t="s">
        <v>287</v>
      </c>
      <c r="M17" s="135" t="s">
        <v>34</v>
      </c>
      <c r="N17" s="204" t="s">
        <v>305</v>
      </c>
      <c r="O17" s="135" t="s">
        <v>36</v>
      </c>
      <c r="P17" s="204" t="s">
        <v>296</v>
      </c>
      <c r="Q17" s="135" t="s">
        <v>38</v>
      </c>
      <c r="R17" s="211" t="s">
        <v>313</v>
      </c>
      <c r="S17" s="135" t="s">
        <v>40</v>
      </c>
      <c r="T17" s="206">
        <f t="shared" si="1"/>
        <v>15</v>
      </c>
      <c r="U17" s="206">
        <f t="shared" si="2"/>
        <v>15</v>
      </c>
      <c r="V17" s="206">
        <f t="shared" si="3"/>
        <v>15</v>
      </c>
      <c r="W17" s="206">
        <f t="shared" si="4"/>
        <v>15</v>
      </c>
      <c r="X17" s="206">
        <f t="shared" si="5"/>
        <v>15</v>
      </c>
      <c r="Y17" s="206">
        <f t="shared" si="6"/>
        <v>15</v>
      </c>
      <c r="Z17" s="206">
        <f t="shared" si="7"/>
        <v>10</v>
      </c>
      <c r="AA17" s="206">
        <f t="shared" si="0"/>
        <v>100</v>
      </c>
      <c r="AB17" s="499"/>
      <c r="AC17" s="499"/>
      <c r="AD17" s="495"/>
    </row>
    <row r="18" spans="1:30" ht="129" thickBot="1" x14ac:dyDescent="0.3">
      <c r="A18" s="515"/>
      <c r="B18" s="522"/>
      <c r="C18" s="455"/>
      <c r="D18" s="512"/>
      <c r="E18" s="512"/>
      <c r="F18" s="210" t="s">
        <v>314</v>
      </c>
      <c r="G18" s="135" t="s">
        <v>95</v>
      </c>
      <c r="H18" s="204" t="s">
        <v>315</v>
      </c>
      <c r="I18" s="135" t="s">
        <v>30</v>
      </c>
      <c r="J18" s="204" t="s">
        <v>316</v>
      </c>
      <c r="K18" s="135" t="s">
        <v>32</v>
      </c>
      <c r="L18" s="204" t="s">
        <v>287</v>
      </c>
      <c r="M18" s="135" t="s">
        <v>34</v>
      </c>
      <c r="N18" s="204" t="s">
        <v>316</v>
      </c>
      <c r="O18" s="135" t="s">
        <v>36</v>
      </c>
      <c r="P18" s="204" t="s">
        <v>296</v>
      </c>
      <c r="Q18" s="135" t="s">
        <v>38</v>
      </c>
      <c r="R18" s="211" t="s">
        <v>317</v>
      </c>
      <c r="S18" s="135" t="s">
        <v>40</v>
      </c>
      <c r="T18" s="206">
        <f t="shared" si="1"/>
        <v>15</v>
      </c>
      <c r="U18" s="206">
        <f t="shared" si="2"/>
        <v>15</v>
      </c>
      <c r="V18" s="206">
        <f t="shared" si="3"/>
        <v>15</v>
      </c>
      <c r="W18" s="206">
        <f t="shared" si="4"/>
        <v>0</v>
      </c>
      <c r="X18" s="206">
        <f t="shared" si="5"/>
        <v>15</v>
      </c>
      <c r="Y18" s="206">
        <f t="shared" si="6"/>
        <v>15</v>
      </c>
      <c r="Z18" s="206">
        <f t="shared" si="7"/>
        <v>10</v>
      </c>
      <c r="AA18" s="206">
        <f t="shared" si="0"/>
        <v>85</v>
      </c>
      <c r="AB18" s="499"/>
      <c r="AC18" s="499"/>
      <c r="AD18" s="495"/>
    </row>
    <row r="19" spans="1:30" ht="289.5" customHeight="1" thickBot="1" x14ac:dyDescent="0.3">
      <c r="A19" s="338"/>
      <c r="B19" s="339"/>
      <c r="C19" s="455"/>
      <c r="D19" s="513"/>
      <c r="E19" s="513"/>
      <c r="F19" s="212" t="s">
        <v>318</v>
      </c>
      <c r="G19" s="135" t="s">
        <v>28</v>
      </c>
      <c r="H19" s="204" t="s">
        <v>319</v>
      </c>
      <c r="I19" s="135" t="s">
        <v>30</v>
      </c>
      <c r="J19" s="204" t="s">
        <v>305</v>
      </c>
      <c r="K19" s="135" t="s">
        <v>32</v>
      </c>
      <c r="L19" s="204" t="s">
        <v>287</v>
      </c>
      <c r="M19" s="135" t="s">
        <v>34</v>
      </c>
      <c r="N19" s="204" t="s">
        <v>305</v>
      </c>
      <c r="O19" s="135" t="s">
        <v>36</v>
      </c>
      <c r="P19" s="204" t="s">
        <v>320</v>
      </c>
      <c r="Q19" s="135" t="s">
        <v>38</v>
      </c>
      <c r="R19" s="213" t="s">
        <v>321</v>
      </c>
      <c r="S19" s="135" t="s">
        <v>40</v>
      </c>
      <c r="T19" s="206">
        <f t="shared" si="1"/>
        <v>15</v>
      </c>
      <c r="U19" s="206">
        <f t="shared" si="2"/>
        <v>15</v>
      </c>
      <c r="V19" s="206">
        <f t="shared" si="3"/>
        <v>15</v>
      </c>
      <c r="W19" s="206">
        <f t="shared" si="4"/>
        <v>15</v>
      </c>
      <c r="X19" s="206">
        <f t="shared" si="5"/>
        <v>15</v>
      </c>
      <c r="Y19" s="206">
        <f t="shared" si="6"/>
        <v>15</v>
      </c>
      <c r="Z19" s="206">
        <f t="shared" si="7"/>
        <v>10</v>
      </c>
      <c r="AA19" s="206">
        <f t="shared" si="0"/>
        <v>100</v>
      </c>
      <c r="AB19" s="501"/>
      <c r="AC19" s="501"/>
      <c r="AD19" s="495"/>
    </row>
    <row r="20" spans="1:30" ht="114.75" thickBot="1" x14ac:dyDescent="0.3">
      <c r="A20" s="514" t="str">
        <f>[7]IDENTIFICACIÓN!A13</f>
        <v>R2</v>
      </c>
      <c r="B20" s="521" t="str">
        <f>[7]IDENTIFICACIÓN!B13</f>
        <v>Afectación de la confidencialidad, disponibilidad e integridad; y privacidad de la información.</v>
      </c>
      <c r="C20" s="458"/>
      <c r="D20" s="511" t="s">
        <v>322</v>
      </c>
      <c r="E20" s="511" t="s">
        <v>323</v>
      </c>
      <c r="F20" s="114" t="s">
        <v>324</v>
      </c>
      <c r="G20" s="135" t="s">
        <v>28</v>
      </c>
      <c r="H20" s="204" t="s">
        <v>325</v>
      </c>
      <c r="I20" s="135" t="s">
        <v>30</v>
      </c>
      <c r="J20" s="204" t="s">
        <v>326</v>
      </c>
      <c r="K20" s="135" t="s">
        <v>32</v>
      </c>
      <c r="L20" s="204" t="s">
        <v>287</v>
      </c>
      <c r="M20" s="135" t="s">
        <v>34</v>
      </c>
      <c r="N20" s="204" t="s">
        <v>326</v>
      </c>
      <c r="O20" s="135" t="s">
        <v>36</v>
      </c>
      <c r="P20" s="204" t="s">
        <v>327</v>
      </c>
      <c r="Q20" s="135" t="s">
        <v>38</v>
      </c>
      <c r="R20" s="115" t="s">
        <v>328</v>
      </c>
      <c r="S20" s="135" t="s">
        <v>40</v>
      </c>
      <c r="T20" s="206">
        <f t="shared" si="1"/>
        <v>15</v>
      </c>
      <c r="U20" s="206">
        <f t="shared" si="2"/>
        <v>15</v>
      </c>
      <c r="V20" s="206">
        <f t="shared" si="3"/>
        <v>15</v>
      </c>
      <c r="W20" s="206">
        <f t="shared" si="4"/>
        <v>15</v>
      </c>
      <c r="X20" s="206">
        <f t="shared" si="5"/>
        <v>15</v>
      </c>
      <c r="Y20" s="206">
        <f t="shared" si="6"/>
        <v>15</v>
      </c>
      <c r="Z20" s="206">
        <f t="shared" si="7"/>
        <v>10</v>
      </c>
      <c r="AA20" s="206">
        <f t="shared" si="0"/>
        <v>100</v>
      </c>
      <c r="AB20" s="502" t="s">
        <v>329</v>
      </c>
      <c r="AC20" s="502" t="s">
        <v>330</v>
      </c>
      <c r="AD20" s="495" t="s">
        <v>331</v>
      </c>
    </row>
    <row r="21" spans="1:30" ht="143.25" thickBot="1" x14ac:dyDescent="0.3">
      <c r="A21" s="520"/>
      <c r="B21" s="518"/>
      <c r="C21" s="458"/>
      <c r="D21" s="512"/>
      <c r="E21" s="512"/>
      <c r="F21" s="214" t="s">
        <v>332</v>
      </c>
      <c r="G21" s="135" t="s">
        <v>28</v>
      </c>
      <c r="H21" s="204" t="s">
        <v>333</v>
      </c>
      <c r="I21" s="135" t="s">
        <v>30</v>
      </c>
      <c r="J21" s="204" t="s">
        <v>334</v>
      </c>
      <c r="K21" s="135" t="s">
        <v>32</v>
      </c>
      <c r="L21" s="204" t="s">
        <v>287</v>
      </c>
      <c r="M21" s="135" t="s">
        <v>34</v>
      </c>
      <c r="N21" s="204" t="s">
        <v>334</v>
      </c>
      <c r="O21" s="135" t="s">
        <v>36</v>
      </c>
      <c r="P21" s="204" t="s">
        <v>335</v>
      </c>
      <c r="Q21" s="135" t="s">
        <v>38</v>
      </c>
      <c r="R21" s="215" t="s">
        <v>336</v>
      </c>
      <c r="S21" s="135" t="s">
        <v>40</v>
      </c>
      <c r="T21" s="206">
        <f t="shared" si="1"/>
        <v>15</v>
      </c>
      <c r="U21" s="206">
        <f t="shared" si="2"/>
        <v>15</v>
      </c>
      <c r="V21" s="206">
        <f t="shared" si="3"/>
        <v>15</v>
      </c>
      <c r="W21" s="206">
        <f t="shared" si="4"/>
        <v>15</v>
      </c>
      <c r="X21" s="206">
        <f t="shared" si="5"/>
        <v>15</v>
      </c>
      <c r="Y21" s="206">
        <f t="shared" si="6"/>
        <v>15</v>
      </c>
      <c r="Z21" s="206">
        <f t="shared" si="7"/>
        <v>10</v>
      </c>
      <c r="AA21" s="206">
        <f t="shared" si="0"/>
        <v>100</v>
      </c>
      <c r="AB21" s="503"/>
      <c r="AC21" s="503"/>
      <c r="AD21" s="495"/>
    </row>
    <row r="22" spans="1:30" ht="114.75" thickBot="1" x14ac:dyDescent="0.3">
      <c r="A22" s="520"/>
      <c r="B22" s="518"/>
      <c r="C22" s="458"/>
      <c r="D22" s="512"/>
      <c r="E22" s="512"/>
      <c r="F22" s="214" t="s">
        <v>337</v>
      </c>
      <c r="G22" s="135" t="s">
        <v>95</v>
      </c>
      <c r="H22" s="204" t="s">
        <v>338</v>
      </c>
      <c r="I22" s="135" t="s">
        <v>30</v>
      </c>
      <c r="J22" s="204" t="s">
        <v>305</v>
      </c>
      <c r="K22" s="135" t="s">
        <v>32</v>
      </c>
      <c r="L22" s="204" t="s">
        <v>287</v>
      </c>
      <c r="M22" s="135" t="s">
        <v>34</v>
      </c>
      <c r="N22" s="204" t="s">
        <v>305</v>
      </c>
      <c r="O22" s="135" t="s">
        <v>36</v>
      </c>
      <c r="P22" s="204" t="s">
        <v>327</v>
      </c>
      <c r="Q22" s="135" t="s">
        <v>38</v>
      </c>
      <c r="R22" s="215" t="s">
        <v>339</v>
      </c>
      <c r="S22" s="135" t="s">
        <v>40</v>
      </c>
      <c r="T22" s="206">
        <f t="shared" si="1"/>
        <v>15</v>
      </c>
      <c r="U22" s="206">
        <f t="shared" si="2"/>
        <v>15</v>
      </c>
      <c r="V22" s="206">
        <f t="shared" si="3"/>
        <v>15</v>
      </c>
      <c r="W22" s="206">
        <f t="shared" si="4"/>
        <v>0</v>
      </c>
      <c r="X22" s="206">
        <f t="shared" si="5"/>
        <v>15</v>
      </c>
      <c r="Y22" s="206">
        <f t="shared" si="6"/>
        <v>15</v>
      </c>
      <c r="Z22" s="206">
        <f t="shared" si="7"/>
        <v>10</v>
      </c>
      <c r="AA22" s="206">
        <f t="shared" si="0"/>
        <v>85</v>
      </c>
      <c r="AB22" s="503"/>
      <c r="AC22" s="503"/>
      <c r="AD22" s="495"/>
    </row>
    <row r="23" spans="1:30" ht="114.75" thickBot="1" x14ac:dyDescent="0.3">
      <c r="A23" s="291"/>
      <c r="B23" s="292"/>
      <c r="C23" s="458"/>
      <c r="D23" s="512"/>
      <c r="E23" s="512"/>
      <c r="F23" s="214" t="s">
        <v>340</v>
      </c>
      <c r="G23" s="135" t="s">
        <v>28</v>
      </c>
      <c r="H23" s="204" t="s">
        <v>341</v>
      </c>
      <c r="I23" s="135" t="s">
        <v>30</v>
      </c>
      <c r="J23" s="204" t="s">
        <v>342</v>
      </c>
      <c r="K23" s="135" t="s">
        <v>32</v>
      </c>
      <c r="L23" s="204" t="s">
        <v>287</v>
      </c>
      <c r="M23" s="135" t="s">
        <v>34</v>
      </c>
      <c r="N23" s="204" t="s">
        <v>342</v>
      </c>
      <c r="O23" s="135" t="s">
        <v>36</v>
      </c>
      <c r="P23" s="204" t="s">
        <v>327</v>
      </c>
      <c r="Q23" s="135" t="s">
        <v>38</v>
      </c>
      <c r="R23" s="215" t="s">
        <v>328</v>
      </c>
      <c r="S23" s="135" t="s">
        <v>40</v>
      </c>
      <c r="T23" s="206">
        <f t="shared" si="1"/>
        <v>15</v>
      </c>
      <c r="U23" s="206">
        <f t="shared" si="2"/>
        <v>15</v>
      </c>
      <c r="V23" s="206">
        <f t="shared" si="3"/>
        <v>15</v>
      </c>
      <c r="W23" s="206">
        <f t="shared" si="4"/>
        <v>15</v>
      </c>
      <c r="X23" s="206">
        <f t="shared" si="5"/>
        <v>15</v>
      </c>
      <c r="Y23" s="206">
        <f t="shared" si="6"/>
        <v>15</v>
      </c>
      <c r="Z23" s="206">
        <f t="shared" si="7"/>
        <v>10</v>
      </c>
      <c r="AA23" s="206">
        <f t="shared" si="0"/>
        <v>100</v>
      </c>
      <c r="AB23" s="503"/>
      <c r="AC23" s="503"/>
      <c r="AD23" s="495"/>
    </row>
    <row r="24" spans="1:30" ht="114.75" thickBot="1" x14ac:dyDescent="0.3">
      <c r="A24" s="515"/>
      <c r="B24" s="522"/>
      <c r="C24" s="458"/>
      <c r="D24" s="512"/>
      <c r="E24" s="512"/>
      <c r="F24" s="216" t="s">
        <v>343</v>
      </c>
      <c r="G24" s="135" t="s">
        <v>95</v>
      </c>
      <c r="H24" s="204" t="s">
        <v>344</v>
      </c>
      <c r="I24" s="135" t="s">
        <v>30</v>
      </c>
      <c r="J24" s="204" t="s">
        <v>345</v>
      </c>
      <c r="K24" s="135" t="s">
        <v>32</v>
      </c>
      <c r="L24" s="204" t="s">
        <v>287</v>
      </c>
      <c r="M24" s="135" t="s">
        <v>34</v>
      </c>
      <c r="N24" s="204" t="s">
        <v>345</v>
      </c>
      <c r="O24" s="135" t="s">
        <v>36</v>
      </c>
      <c r="P24" s="204" t="s">
        <v>327</v>
      </c>
      <c r="Q24" s="135" t="s">
        <v>38</v>
      </c>
      <c r="R24" s="217" t="s">
        <v>339</v>
      </c>
      <c r="S24" s="135" t="s">
        <v>40</v>
      </c>
      <c r="T24" s="206">
        <f t="shared" si="1"/>
        <v>15</v>
      </c>
      <c r="U24" s="206">
        <f t="shared" si="2"/>
        <v>15</v>
      </c>
      <c r="V24" s="206">
        <f t="shared" si="3"/>
        <v>15</v>
      </c>
      <c r="W24" s="206">
        <f t="shared" si="4"/>
        <v>0</v>
      </c>
      <c r="X24" s="206">
        <f t="shared" si="5"/>
        <v>15</v>
      </c>
      <c r="Y24" s="206">
        <f t="shared" si="6"/>
        <v>15</v>
      </c>
      <c r="Z24" s="206">
        <f t="shared" si="7"/>
        <v>10</v>
      </c>
      <c r="AA24" s="206">
        <f t="shared" si="0"/>
        <v>85</v>
      </c>
      <c r="AB24" s="503"/>
      <c r="AC24" s="503"/>
      <c r="AD24" s="495"/>
    </row>
    <row r="25" spans="1:30" ht="114.75" thickBot="1" x14ac:dyDescent="0.3">
      <c r="A25" s="515"/>
      <c r="B25" s="522"/>
      <c r="C25" s="458"/>
      <c r="D25" s="512"/>
      <c r="E25" s="512"/>
      <c r="F25" s="216" t="s">
        <v>346</v>
      </c>
      <c r="G25" s="135" t="s">
        <v>28</v>
      </c>
      <c r="H25" s="204" t="s">
        <v>347</v>
      </c>
      <c r="I25" s="135" t="s">
        <v>30</v>
      </c>
      <c r="J25" s="204" t="s">
        <v>348</v>
      </c>
      <c r="K25" s="135" t="s">
        <v>32</v>
      </c>
      <c r="L25" s="204" t="s">
        <v>287</v>
      </c>
      <c r="M25" s="135" t="s">
        <v>34</v>
      </c>
      <c r="N25" s="218" t="s">
        <v>348</v>
      </c>
      <c r="O25" s="135" t="s">
        <v>36</v>
      </c>
      <c r="P25" s="204" t="s">
        <v>348</v>
      </c>
      <c r="Q25" s="135" t="s">
        <v>38</v>
      </c>
      <c r="R25" s="217" t="s">
        <v>349</v>
      </c>
      <c r="S25" s="135" t="s">
        <v>40</v>
      </c>
      <c r="T25" s="219">
        <f t="shared" si="1"/>
        <v>15</v>
      </c>
      <c r="U25" s="219">
        <f t="shared" si="2"/>
        <v>15</v>
      </c>
      <c r="V25" s="219">
        <f t="shared" si="3"/>
        <v>15</v>
      </c>
      <c r="W25" s="219">
        <f t="shared" si="4"/>
        <v>15</v>
      </c>
      <c r="X25" s="219">
        <f t="shared" si="5"/>
        <v>15</v>
      </c>
      <c r="Y25" s="219">
        <f t="shared" si="6"/>
        <v>15</v>
      </c>
      <c r="Z25" s="219">
        <f t="shared" si="7"/>
        <v>10</v>
      </c>
      <c r="AA25" s="219">
        <f t="shared" si="0"/>
        <v>100</v>
      </c>
      <c r="AB25" s="504"/>
      <c r="AC25" s="504"/>
      <c r="AD25" s="495"/>
    </row>
    <row r="26" spans="1:30" ht="114.75" thickBot="1" x14ac:dyDescent="0.3">
      <c r="A26" s="519" t="str">
        <f>[7]IDENTIFICACIÓN!A14</f>
        <v>R3</v>
      </c>
      <c r="B26" s="517" t="str">
        <f>[7]IDENTIFICACIÓN!B14</f>
        <v>Subutilización de las herramientas de TI en la Entidad.</v>
      </c>
      <c r="C26" s="458"/>
      <c r="D26" s="511" t="s">
        <v>350</v>
      </c>
      <c r="E26" s="511" t="s">
        <v>323</v>
      </c>
      <c r="F26" s="12" t="s">
        <v>351</v>
      </c>
      <c r="G26" s="135" t="s">
        <v>28</v>
      </c>
      <c r="H26" s="204" t="s">
        <v>352</v>
      </c>
      <c r="I26" s="135" t="s">
        <v>141</v>
      </c>
      <c r="J26" s="204"/>
      <c r="K26" s="135" t="s">
        <v>32</v>
      </c>
      <c r="L26" s="204" t="s">
        <v>287</v>
      </c>
      <c r="M26" s="135" t="s">
        <v>34</v>
      </c>
      <c r="N26" s="218"/>
      <c r="O26" s="135" t="s">
        <v>36</v>
      </c>
      <c r="P26" s="204"/>
      <c r="Q26" s="135" t="s">
        <v>38</v>
      </c>
      <c r="R26" s="204"/>
      <c r="S26" s="135" t="s">
        <v>40</v>
      </c>
      <c r="T26" s="206">
        <f t="shared" si="1"/>
        <v>15</v>
      </c>
      <c r="U26" s="206">
        <f t="shared" si="2"/>
        <v>15</v>
      </c>
      <c r="V26" s="206">
        <f t="shared" si="3"/>
        <v>15</v>
      </c>
      <c r="W26" s="206">
        <f t="shared" si="4"/>
        <v>15</v>
      </c>
      <c r="X26" s="206">
        <f t="shared" si="5"/>
        <v>15</v>
      </c>
      <c r="Y26" s="206">
        <f t="shared" si="6"/>
        <v>0</v>
      </c>
      <c r="Z26" s="206">
        <f t="shared" si="7"/>
        <v>10</v>
      </c>
      <c r="AA26" s="206">
        <f t="shared" si="0"/>
        <v>85</v>
      </c>
      <c r="AB26" s="498" t="s">
        <v>353</v>
      </c>
      <c r="AC26" s="498" t="s">
        <v>354</v>
      </c>
      <c r="AD26" s="495" t="s">
        <v>355</v>
      </c>
    </row>
    <row r="27" spans="1:30" ht="114.75" thickBot="1" x14ac:dyDescent="0.3">
      <c r="A27" s="519"/>
      <c r="B27" s="517"/>
      <c r="C27" s="458"/>
      <c r="D27" s="513"/>
      <c r="E27" s="513"/>
      <c r="F27" s="12" t="s">
        <v>356</v>
      </c>
      <c r="G27" s="135" t="s">
        <v>28</v>
      </c>
      <c r="H27" s="204" t="s">
        <v>352</v>
      </c>
      <c r="I27" s="135" t="s">
        <v>30</v>
      </c>
      <c r="J27" s="204"/>
      <c r="K27" s="135" t="s">
        <v>32</v>
      </c>
      <c r="L27" s="204" t="s">
        <v>287</v>
      </c>
      <c r="M27" s="135" t="s">
        <v>34</v>
      </c>
      <c r="N27" s="204"/>
      <c r="O27" s="135" t="s">
        <v>36</v>
      </c>
      <c r="P27" s="204"/>
      <c r="Q27" s="135" t="s">
        <v>38</v>
      </c>
      <c r="R27" s="204"/>
      <c r="S27" s="135" t="s">
        <v>40</v>
      </c>
      <c r="T27" s="206">
        <f t="shared" si="1"/>
        <v>15</v>
      </c>
      <c r="U27" s="206">
        <f t="shared" si="2"/>
        <v>15</v>
      </c>
      <c r="V27" s="206">
        <f t="shared" si="3"/>
        <v>15</v>
      </c>
      <c r="W27" s="206">
        <f t="shared" si="4"/>
        <v>15</v>
      </c>
      <c r="X27" s="206">
        <f t="shared" si="5"/>
        <v>15</v>
      </c>
      <c r="Y27" s="206">
        <f t="shared" si="6"/>
        <v>15</v>
      </c>
      <c r="Z27" s="206">
        <f t="shared" si="7"/>
        <v>10</v>
      </c>
      <c r="AA27" s="206">
        <f t="shared" si="0"/>
        <v>100</v>
      </c>
      <c r="AB27" s="501"/>
      <c r="AC27" s="501"/>
      <c r="AD27" s="495"/>
    </row>
    <row r="28" spans="1:30" ht="174" thickBot="1" x14ac:dyDescent="0.3">
      <c r="A28" s="220" t="str">
        <f>[7]IDENTIFICACIÓN!A15</f>
        <v>R4</v>
      </c>
      <c r="B28" s="134" t="str">
        <f>[7]IDENTIFICACIÓN!B15</f>
        <v>Duplicidad, desactualización o incompletitud de la información de las diferentes  base de datos existentes en la SDA.</v>
      </c>
      <c r="C28" s="146"/>
      <c r="D28" s="221" t="s">
        <v>357</v>
      </c>
      <c r="E28" s="221" t="s">
        <v>323</v>
      </c>
      <c r="F28" s="135" t="s">
        <v>358</v>
      </c>
      <c r="G28" s="135" t="s">
        <v>28</v>
      </c>
      <c r="H28" s="204" t="s">
        <v>359</v>
      </c>
      <c r="I28" s="135" t="s">
        <v>30</v>
      </c>
      <c r="J28" s="204" t="s">
        <v>360</v>
      </c>
      <c r="K28" s="135" t="s">
        <v>32</v>
      </c>
      <c r="L28" s="204" t="s">
        <v>287</v>
      </c>
      <c r="M28" s="135" t="s">
        <v>58</v>
      </c>
      <c r="N28" s="204" t="s">
        <v>361</v>
      </c>
      <c r="O28" s="135" t="s">
        <v>36</v>
      </c>
      <c r="P28" s="204" t="s">
        <v>327</v>
      </c>
      <c r="Q28" s="135" t="s">
        <v>38</v>
      </c>
      <c r="R28" s="204" t="s">
        <v>362</v>
      </c>
      <c r="S28" s="135" t="s">
        <v>176</v>
      </c>
      <c r="T28" s="206">
        <f t="shared" si="1"/>
        <v>0</v>
      </c>
      <c r="U28" s="206">
        <f t="shared" si="2"/>
        <v>15</v>
      </c>
      <c r="V28" s="206">
        <f t="shared" si="3"/>
        <v>15</v>
      </c>
      <c r="W28" s="206">
        <f t="shared" si="4"/>
        <v>15</v>
      </c>
      <c r="X28" s="206">
        <f t="shared" si="5"/>
        <v>15</v>
      </c>
      <c r="Y28" s="206">
        <f t="shared" si="6"/>
        <v>15</v>
      </c>
      <c r="Z28" s="206">
        <f t="shared" si="7"/>
        <v>0</v>
      </c>
      <c r="AA28" s="206">
        <f t="shared" si="0"/>
        <v>75</v>
      </c>
      <c r="AB28" s="222" t="s">
        <v>363</v>
      </c>
      <c r="AC28" s="222" t="s">
        <v>364</v>
      </c>
      <c r="AD28" s="223" t="s">
        <v>365</v>
      </c>
    </row>
    <row r="29" spans="1:30" ht="200.25" thickBot="1" x14ac:dyDescent="0.3">
      <c r="A29" s="514" t="str">
        <f>[7]IDENTIFICACIÓN!A16</f>
        <v>R5</v>
      </c>
      <c r="B29" s="516" t="str">
        <f>[7]IDENTIFICACIÓN!B16</f>
        <v>Desarticulación  entre los proyectos estratégicos de la entidad que tienen algún componente de tecnologías de la información y las comunicaciones.</v>
      </c>
      <c r="C29" s="458"/>
      <c r="D29" s="511" t="s">
        <v>366</v>
      </c>
      <c r="E29" s="511" t="s">
        <v>323</v>
      </c>
      <c r="F29" s="135" t="s">
        <v>367</v>
      </c>
      <c r="G29" s="135" t="s">
        <v>28</v>
      </c>
      <c r="H29" s="204" t="s">
        <v>368</v>
      </c>
      <c r="I29" s="135" t="s">
        <v>30</v>
      </c>
      <c r="J29" s="204"/>
      <c r="K29" s="135" t="s">
        <v>32</v>
      </c>
      <c r="L29" s="204" t="s">
        <v>287</v>
      </c>
      <c r="M29" s="135" t="s">
        <v>34</v>
      </c>
      <c r="N29" s="204"/>
      <c r="O29" s="135" t="s">
        <v>36</v>
      </c>
      <c r="P29" s="204"/>
      <c r="Q29" s="135" t="s">
        <v>38</v>
      </c>
      <c r="R29" s="204"/>
      <c r="S29" s="135" t="s">
        <v>40</v>
      </c>
      <c r="T29" s="206">
        <f t="shared" si="1"/>
        <v>15</v>
      </c>
      <c r="U29" s="206">
        <f t="shared" si="2"/>
        <v>15</v>
      </c>
      <c r="V29" s="206">
        <f t="shared" si="3"/>
        <v>15</v>
      </c>
      <c r="W29" s="206">
        <f t="shared" si="4"/>
        <v>15</v>
      </c>
      <c r="X29" s="206">
        <f t="shared" si="5"/>
        <v>15</v>
      </c>
      <c r="Y29" s="206">
        <f t="shared" si="6"/>
        <v>15</v>
      </c>
      <c r="Z29" s="206">
        <f t="shared" si="7"/>
        <v>10</v>
      </c>
      <c r="AA29" s="206">
        <f t="shared" si="0"/>
        <v>100</v>
      </c>
      <c r="AB29" s="498" t="s">
        <v>369</v>
      </c>
      <c r="AC29" s="498" t="s">
        <v>369</v>
      </c>
      <c r="AD29" s="495" t="s">
        <v>370</v>
      </c>
    </row>
    <row r="30" spans="1:30" ht="114.75" thickBot="1" x14ac:dyDescent="0.3">
      <c r="A30" s="291"/>
      <c r="B30" s="517"/>
      <c r="C30" s="458"/>
      <c r="D30" s="512"/>
      <c r="E30" s="512"/>
      <c r="F30" s="12" t="s">
        <v>371</v>
      </c>
      <c r="G30" s="135" t="s">
        <v>28</v>
      </c>
      <c r="H30" s="204" t="s">
        <v>372</v>
      </c>
      <c r="I30" s="135" t="s">
        <v>30</v>
      </c>
      <c r="J30" s="204" t="s">
        <v>373</v>
      </c>
      <c r="K30" s="135" t="s">
        <v>32</v>
      </c>
      <c r="L30" s="204" t="s">
        <v>287</v>
      </c>
      <c r="M30" s="135" t="s">
        <v>58</v>
      </c>
      <c r="N30" s="204" t="s">
        <v>374</v>
      </c>
      <c r="O30" s="135" t="s">
        <v>36</v>
      </c>
      <c r="P30" s="204" t="s">
        <v>375</v>
      </c>
      <c r="Q30" s="135" t="s">
        <v>38</v>
      </c>
      <c r="R30" s="204" t="s">
        <v>376</v>
      </c>
      <c r="S30" s="135" t="s">
        <v>40</v>
      </c>
      <c r="T30" s="206">
        <f t="shared" si="1"/>
        <v>15</v>
      </c>
      <c r="U30" s="206">
        <f t="shared" si="2"/>
        <v>15</v>
      </c>
      <c r="V30" s="206">
        <f t="shared" si="3"/>
        <v>15</v>
      </c>
      <c r="W30" s="206">
        <f t="shared" si="4"/>
        <v>15</v>
      </c>
      <c r="X30" s="206">
        <f t="shared" si="5"/>
        <v>15</v>
      </c>
      <c r="Y30" s="206">
        <f t="shared" si="6"/>
        <v>15</v>
      </c>
      <c r="Z30" s="206">
        <f t="shared" si="7"/>
        <v>0</v>
      </c>
      <c r="AA30" s="206">
        <f t="shared" si="0"/>
        <v>90</v>
      </c>
      <c r="AB30" s="499"/>
      <c r="AC30" s="499"/>
      <c r="AD30" s="495"/>
    </row>
    <row r="31" spans="1:30" ht="114.75" thickBot="1" x14ac:dyDescent="0.3">
      <c r="A31" s="515"/>
      <c r="B31" s="517"/>
      <c r="C31" s="458"/>
      <c r="D31" s="512"/>
      <c r="E31" s="512"/>
      <c r="F31" s="225" t="s">
        <v>377</v>
      </c>
      <c r="G31" s="135" t="s">
        <v>28</v>
      </c>
      <c r="H31" s="204" t="s">
        <v>372</v>
      </c>
      <c r="I31" s="135" t="s">
        <v>30</v>
      </c>
      <c r="J31" s="204" t="s">
        <v>373</v>
      </c>
      <c r="K31" s="135" t="s">
        <v>32</v>
      </c>
      <c r="L31" s="204" t="s">
        <v>287</v>
      </c>
      <c r="M31" s="135" t="s">
        <v>179</v>
      </c>
      <c r="N31" s="204" t="s">
        <v>374</v>
      </c>
      <c r="O31" s="135" t="s">
        <v>36</v>
      </c>
      <c r="P31" s="204" t="s">
        <v>375</v>
      </c>
      <c r="Q31" s="135" t="s">
        <v>38</v>
      </c>
      <c r="R31" s="218" t="s">
        <v>376</v>
      </c>
      <c r="S31" s="135" t="s">
        <v>40</v>
      </c>
      <c r="T31" s="206">
        <f t="shared" si="1"/>
        <v>15</v>
      </c>
      <c r="U31" s="206">
        <f t="shared" si="2"/>
        <v>15</v>
      </c>
      <c r="V31" s="206">
        <f t="shared" si="3"/>
        <v>15</v>
      </c>
      <c r="W31" s="206">
        <f t="shared" si="4"/>
        <v>15</v>
      </c>
      <c r="X31" s="206">
        <f t="shared" si="5"/>
        <v>15</v>
      </c>
      <c r="Y31" s="206">
        <f t="shared" si="6"/>
        <v>15</v>
      </c>
      <c r="Z31" s="206">
        <f t="shared" si="7"/>
        <v>0</v>
      </c>
      <c r="AA31" s="206">
        <f t="shared" si="0"/>
        <v>90</v>
      </c>
      <c r="AB31" s="499"/>
      <c r="AC31" s="499"/>
      <c r="AD31" s="495"/>
    </row>
    <row r="32" spans="1:30" ht="171.75" thickBot="1" x14ac:dyDescent="0.3">
      <c r="A32" s="338"/>
      <c r="B32" s="518"/>
      <c r="C32" s="458"/>
      <c r="D32" s="513"/>
      <c r="E32" s="513"/>
      <c r="F32" s="13" t="s">
        <v>378</v>
      </c>
      <c r="G32" s="135" t="s">
        <v>28</v>
      </c>
      <c r="H32" s="204" t="s">
        <v>372</v>
      </c>
      <c r="I32" s="135" t="s">
        <v>30</v>
      </c>
      <c r="J32" s="204" t="s">
        <v>373</v>
      </c>
      <c r="K32" s="135" t="s">
        <v>32</v>
      </c>
      <c r="L32" s="204" t="s">
        <v>287</v>
      </c>
      <c r="M32" s="135" t="s">
        <v>58</v>
      </c>
      <c r="N32" s="204" t="s">
        <v>374</v>
      </c>
      <c r="O32" s="135" t="s">
        <v>36</v>
      </c>
      <c r="P32" s="204" t="s">
        <v>375</v>
      </c>
      <c r="Q32" s="135" t="s">
        <v>38</v>
      </c>
      <c r="R32" s="218" t="s">
        <v>376</v>
      </c>
      <c r="S32" s="135" t="s">
        <v>40</v>
      </c>
      <c r="T32" s="206">
        <f t="shared" si="1"/>
        <v>15</v>
      </c>
      <c r="U32" s="206">
        <f t="shared" si="2"/>
        <v>15</v>
      </c>
      <c r="V32" s="206">
        <f t="shared" si="3"/>
        <v>15</v>
      </c>
      <c r="W32" s="206">
        <f t="shared" si="4"/>
        <v>15</v>
      </c>
      <c r="X32" s="206">
        <f t="shared" si="5"/>
        <v>15</v>
      </c>
      <c r="Y32" s="206">
        <f t="shared" si="6"/>
        <v>15</v>
      </c>
      <c r="Z32" s="206">
        <f t="shared" si="7"/>
        <v>0</v>
      </c>
      <c r="AA32" s="206">
        <f t="shared" si="0"/>
        <v>90</v>
      </c>
      <c r="AB32" s="501"/>
      <c r="AC32" s="501"/>
      <c r="AD32" s="495"/>
    </row>
    <row r="33" spans="1:30" ht="129" thickBot="1" x14ac:dyDescent="0.3">
      <c r="A33" s="505" t="str">
        <f>[7]IDENTIFICACIÓN!A17</f>
        <v>R6</v>
      </c>
      <c r="B33" s="508" t="str">
        <f>[7]IDENTIFICACIÓN!B17</f>
        <v>Alteración y uso indebido de la información almacenada en el Sistema de Información Ambiental-Forest, para ocultar, alterar o eliminar para beneficio privado.</v>
      </c>
      <c r="C33" s="497" t="s">
        <v>104</v>
      </c>
      <c r="D33" s="511" t="s">
        <v>379</v>
      </c>
      <c r="E33" s="511" t="s">
        <v>323</v>
      </c>
      <c r="F33" s="135" t="s">
        <v>380</v>
      </c>
      <c r="G33" s="135" t="s">
        <v>28</v>
      </c>
      <c r="H33" s="204" t="s">
        <v>381</v>
      </c>
      <c r="I33" s="135" t="s">
        <v>30</v>
      </c>
      <c r="J33" s="204" t="s">
        <v>382</v>
      </c>
      <c r="K33" s="135" t="s">
        <v>32</v>
      </c>
      <c r="L33" s="204" t="s">
        <v>287</v>
      </c>
      <c r="M33" s="135" t="s">
        <v>58</v>
      </c>
      <c r="N33" s="204" t="s">
        <v>407</v>
      </c>
      <c r="O33" s="135" t="s">
        <v>36</v>
      </c>
      <c r="P33" s="204" t="s">
        <v>383</v>
      </c>
      <c r="Q33" s="135" t="s">
        <v>38</v>
      </c>
      <c r="R33" s="226" t="s">
        <v>384</v>
      </c>
      <c r="S33" s="135" t="s">
        <v>40</v>
      </c>
      <c r="T33" s="206">
        <f t="shared" si="1"/>
        <v>15</v>
      </c>
      <c r="U33" s="206">
        <f t="shared" si="2"/>
        <v>15</v>
      </c>
      <c r="V33" s="206">
        <f t="shared" si="3"/>
        <v>15</v>
      </c>
      <c r="W33" s="206">
        <f t="shared" si="4"/>
        <v>15</v>
      </c>
      <c r="X33" s="206">
        <f t="shared" si="5"/>
        <v>15</v>
      </c>
      <c r="Y33" s="206">
        <f t="shared" si="6"/>
        <v>15</v>
      </c>
      <c r="Z33" s="206">
        <f t="shared" si="7"/>
        <v>0</v>
      </c>
      <c r="AA33" s="206">
        <f t="shared" si="0"/>
        <v>90</v>
      </c>
      <c r="AB33" s="498" t="s">
        <v>385</v>
      </c>
      <c r="AC33" s="498" t="s">
        <v>385</v>
      </c>
      <c r="AD33" s="495" t="s">
        <v>386</v>
      </c>
    </row>
    <row r="34" spans="1:30" ht="114.75" thickBot="1" x14ac:dyDescent="0.3">
      <c r="A34" s="506"/>
      <c r="B34" s="509"/>
      <c r="C34" s="497"/>
      <c r="D34" s="512"/>
      <c r="E34" s="512"/>
      <c r="F34" s="135" t="s">
        <v>387</v>
      </c>
      <c r="G34" s="135" t="s">
        <v>28</v>
      </c>
      <c r="H34" s="204" t="s">
        <v>388</v>
      </c>
      <c r="I34" s="135" t="s">
        <v>30</v>
      </c>
      <c r="J34" s="204" t="s">
        <v>389</v>
      </c>
      <c r="K34" s="135" t="s">
        <v>32</v>
      </c>
      <c r="L34" s="204" t="s">
        <v>287</v>
      </c>
      <c r="M34" s="135" t="s">
        <v>34</v>
      </c>
      <c r="N34" s="204" t="s">
        <v>390</v>
      </c>
      <c r="O34" s="135" t="s">
        <v>36</v>
      </c>
      <c r="P34" s="204" t="s">
        <v>383</v>
      </c>
      <c r="Q34" s="135" t="s">
        <v>38</v>
      </c>
      <c r="R34" s="226" t="s">
        <v>391</v>
      </c>
      <c r="S34" s="135" t="s">
        <v>40</v>
      </c>
      <c r="T34" s="206">
        <f>IF(S34="ASIGNADO",15,0)</f>
        <v>15</v>
      </c>
      <c r="U34" s="206">
        <f>IF(Q34="ADECUADO",15,0)</f>
        <v>15</v>
      </c>
      <c r="V34" s="206">
        <f>IF(O34="OPORTUNA",15,0)</f>
        <v>15</v>
      </c>
      <c r="W34" s="206">
        <f>IF(G34="PREVENIR",15,0)</f>
        <v>15</v>
      </c>
      <c r="X34" s="206">
        <f>IF(K34="SE INVESTIGAN Y RESUELVEN OPORTUNAMENTE",15,0)</f>
        <v>15</v>
      </c>
      <c r="Y34" s="206">
        <f>IF(I34="CONFIABLE",15,0)</f>
        <v>15</v>
      </c>
      <c r="Z34" s="206">
        <f>IF(M34="COMPLETA",10,0)</f>
        <v>10</v>
      </c>
      <c r="AA34" s="206">
        <f>SUM(T34:Z34)</f>
        <v>100</v>
      </c>
      <c r="AB34" s="499"/>
      <c r="AC34" s="499"/>
      <c r="AD34" s="495"/>
    </row>
    <row r="35" spans="1:30" ht="114.75" thickBot="1" x14ac:dyDescent="0.3">
      <c r="A35" s="506"/>
      <c r="B35" s="509"/>
      <c r="C35" s="497"/>
      <c r="D35" s="512"/>
      <c r="E35" s="512"/>
      <c r="F35" s="135" t="s">
        <v>392</v>
      </c>
      <c r="G35" s="135" t="s">
        <v>28</v>
      </c>
      <c r="H35" s="204" t="s">
        <v>406</v>
      </c>
      <c r="I35" s="135" t="s">
        <v>30</v>
      </c>
      <c r="J35" s="204" t="s">
        <v>389</v>
      </c>
      <c r="K35" s="135" t="s">
        <v>32</v>
      </c>
      <c r="L35" s="204" t="s">
        <v>287</v>
      </c>
      <c r="M35" s="135" t="s">
        <v>34</v>
      </c>
      <c r="N35" s="204" t="s">
        <v>393</v>
      </c>
      <c r="O35" s="135" t="s">
        <v>36</v>
      </c>
      <c r="P35" s="204" t="s">
        <v>383</v>
      </c>
      <c r="Q35" s="135" t="s">
        <v>38</v>
      </c>
      <c r="R35" s="226" t="s">
        <v>394</v>
      </c>
      <c r="S35" s="135" t="s">
        <v>40</v>
      </c>
      <c r="T35" s="206">
        <f>IF(S35="ASIGNADO",15,0)</f>
        <v>15</v>
      </c>
      <c r="U35" s="206">
        <f>IF(Q35="ADECUADO",15,0)</f>
        <v>15</v>
      </c>
      <c r="V35" s="206">
        <f>IF(O35="OPORTUNA",15,0)</f>
        <v>15</v>
      </c>
      <c r="W35" s="206">
        <f>IF(G35="PREVENIR",15,0)</f>
        <v>15</v>
      </c>
      <c r="X35" s="206">
        <f>IF(K35="SE INVESTIGAN Y RESUELVEN OPORTUNAMENTE",15,0)</f>
        <v>15</v>
      </c>
      <c r="Y35" s="206">
        <f>IF(I35="CONFIABLE",15,0)</f>
        <v>15</v>
      </c>
      <c r="Z35" s="206">
        <f>IF(M35="COMPLETA",10,0)</f>
        <v>10</v>
      </c>
      <c r="AA35" s="206">
        <f>SUM(T35:Z35)</f>
        <v>100</v>
      </c>
      <c r="AB35" s="499"/>
      <c r="AC35" s="499"/>
      <c r="AD35" s="495"/>
    </row>
    <row r="36" spans="1:30" ht="157.5" thickBot="1" x14ac:dyDescent="0.3">
      <c r="A36" s="506"/>
      <c r="B36" s="509"/>
      <c r="C36" s="497"/>
      <c r="D36" s="512"/>
      <c r="E36" s="512"/>
      <c r="F36" s="135" t="s">
        <v>395</v>
      </c>
      <c r="G36" s="135" t="s">
        <v>28</v>
      </c>
      <c r="H36" s="204" t="s">
        <v>396</v>
      </c>
      <c r="I36" s="135" t="s">
        <v>30</v>
      </c>
      <c r="J36" s="204" t="s">
        <v>397</v>
      </c>
      <c r="K36" s="135" t="s">
        <v>32</v>
      </c>
      <c r="L36" s="204" t="s">
        <v>287</v>
      </c>
      <c r="M36" s="135" t="s">
        <v>34</v>
      </c>
      <c r="N36" s="204" t="s">
        <v>398</v>
      </c>
      <c r="O36" s="135" t="s">
        <v>36</v>
      </c>
      <c r="P36" s="204" t="s">
        <v>383</v>
      </c>
      <c r="Q36" s="135" t="s">
        <v>38</v>
      </c>
      <c r="R36" s="226" t="s">
        <v>399</v>
      </c>
      <c r="S36" s="135" t="s">
        <v>40</v>
      </c>
      <c r="T36" s="206">
        <f>IF(S36="ASIGNADO",15,0)</f>
        <v>15</v>
      </c>
      <c r="U36" s="206">
        <f>IF(Q36="ADECUADO",15,0)</f>
        <v>15</v>
      </c>
      <c r="V36" s="206">
        <f>IF(O36="OPORTUNA",15,0)</f>
        <v>15</v>
      </c>
      <c r="W36" s="206">
        <f>IF(G36="PREVENIR",15,0)</f>
        <v>15</v>
      </c>
      <c r="X36" s="206">
        <f>IF(K36="SE INVESTIGAN Y RESUELVEN OPORTUNAMENTE",15,0)</f>
        <v>15</v>
      </c>
      <c r="Y36" s="206">
        <f>IF(I36="CONFIABLE",15,0)</f>
        <v>15</v>
      </c>
      <c r="Z36" s="206">
        <f>IF(M36="COMPLETA",10,0)</f>
        <v>10</v>
      </c>
      <c r="AA36" s="206">
        <f>SUM(T36:Z36)</f>
        <v>100</v>
      </c>
      <c r="AB36" s="499"/>
      <c r="AC36" s="499"/>
      <c r="AD36" s="495"/>
    </row>
    <row r="37" spans="1:30" ht="114.75" thickBot="1" x14ac:dyDescent="0.3">
      <c r="A37" s="507"/>
      <c r="B37" s="510"/>
      <c r="C37" s="497"/>
      <c r="D37" s="513"/>
      <c r="E37" s="513"/>
      <c r="F37" s="227" t="s">
        <v>400</v>
      </c>
      <c r="G37" s="227" t="s">
        <v>28</v>
      </c>
      <c r="H37" s="228" t="s">
        <v>401</v>
      </c>
      <c r="I37" s="227" t="s">
        <v>30</v>
      </c>
      <c r="J37" s="228" t="s">
        <v>402</v>
      </c>
      <c r="K37" s="227" t="s">
        <v>32</v>
      </c>
      <c r="L37" s="228" t="s">
        <v>287</v>
      </c>
      <c r="M37" s="227" t="s">
        <v>34</v>
      </c>
      <c r="N37" s="228" t="s">
        <v>403</v>
      </c>
      <c r="O37" s="227" t="s">
        <v>36</v>
      </c>
      <c r="P37" s="228" t="s">
        <v>383</v>
      </c>
      <c r="Q37" s="227" t="s">
        <v>38</v>
      </c>
      <c r="R37" s="229" t="s">
        <v>404</v>
      </c>
      <c r="S37" s="227" t="s">
        <v>40</v>
      </c>
      <c r="T37" s="230">
        <f>IF(S37="ASIGNADO",15,0)</f>
        <v>15</v>
      </c>
      <c r="U37" s="230">
        <f>IF(Q37="ADECUADO",15,0)</f>
        <v>15</v>
      </c>
      <c r="V37" s="230">
        <f>IF(O37="OPORTUNA",15,0)</f>
        <v>15</v>
      </c>
      <c r="W37" s="230">
        <f>IF(G37="PREVENIR",15,0)</f>
        <v>15</v>
      </c>
      <c r="X37" s="230">
        <f>IF(K37="SE INVESTIGAN Y RESUELVEN OPORTUNAMENTE",15,0)</f>
        <v>15</v>
      </c>
      <c r="Y37" s="230">
        <f>IF(I37="CONFIABLE",15,0)</f>
        <v>15</v>
      </c>
      <c r="Z37" s="230">
        <f>IF(M37="COMPLETA",10,0)</f>
        <v>10</v>
      </c>
      <c r="AA37" s="230">
        <f>SUM(T37:Z37)</f>
        <v>100</v>
      </c>
      <c r="AB37" s="500"/>
      <c r="AC37" s="500"/>
      <c r="AD37" s="496"/>
    </row>
    <row r="38" spans="1:30" x14ac:dyDescent="0.25">
      <c r="C38" s="146"/>
    </row>
    <row r="39" spans="1:30" x14ac:dyDescent="0.25">
      <c r="C39" s="146"/>
    </row>
    <row r="40" spans="1:30" x14ac:dyDescent="0.25">
      <c r="C40" s="146"/>
    </row>
    <row r="41" spans="1:30" x14ac:dyDescent="0.25">
      <c r="C41" s="146"/>
    </row>
    <row r="42" spans="1:30" x14ac:dyDescent="0.25">
      <c r="C42" s="146"/>
    </row>
    <row r="43" spans="1:30" x14ac:dyDescent="0.25">
      <c r="C43" s="146"/>
    </row>
    <row r="44" spans="1:30" x14ac:dyDescent="0.25">
      <c r="C44" s="146"/>
    </row>
    <row r="45" spans="1:30" x14ac:dyDescent="0.25">
      <c r="C45" s="146"/>
    </row>
  </sheetData>
  <mergeCells count="70">
    <mergeCell ref="A1:AA1"/>
    <mergeCell ref="AB1:AD1"/>
    <mergeCell ref="A2:AA2"/>
    <mergeCell ref="AB2:AD2"/>
    <mergeCell ref="A3:AA4"/>
    <mergeCell ref="AB3:AD4"/>
    <mergeCell ref="B5:F5"/>
    <mergeCell ref="G5:AA6"/>
    <mergeCell ref="AC5:AD5"/>
    <mergeCell ref="B6:F6"/>
    <mergeCell ref="A7:B7"/>
    <mergeCell ref="F7:AA7"/>
    <mergeCell ref="AB7:AC7"/>
    <mergeCell ref="AD10:AD11"/>
    <mergeCell ref="A8:B8"/>
    <mergeCell ref="F8:AA8"/>
    <mergeCell ref="AB8:AD8"/>
    <mergeCell ref="A9:A11"/>
    <mergeCell ref="B9:B11"/>
    <mergeCell ref="D9:D11"/>
    <mergeCell ref="E9:E11"/>
    <mergeCell ref="F9:AA9"/>
    <mergeCell ref="AB9:AD9"/>
    <mergeCell ref="F10:F11"/>
    <mergeCell ref="K10:Q10"/>
    <mergeCell ref="T10:Z11"/>
    <mergeCell ref="AA10:AA11"/>
    <mergeCell ref="AB10:AB11"/>
    <mergeCell ref="AC10:AC11"/>
    <mergeCell ref="A12:A19"/>
    <mergeCell ref="B12:B19"/>
    <mergeCell ref="D12:D19"/>
    <mergeCell ref="E12:E19"/>
    <mergeCell ref="AB12:AB19"/>
    <mergeCell ref="A20:A25"/>
    <mergeCell ref="B20:B25"/>
    <mergeCell ref="D20:D25"/>
    <mergeCell ref="E20:E25"/>
    <mergeCell ref="AB20:AB25"/>
    <mergeCell ref="A26:A27"/>
    <mergeCell ref="B26:B27"/>
    <mergeCell ref="D26:D27"/>
    <mergeCell ref="E26:E27"/>
    <mergeCell ref="AB26:AB27"/>
    <mergeCell ref="A29:A32"/>
    <mergeCell ref="B29:B32"/>
    <mergeCell ref="D29:D32"/>
    <mergeCell ref="E29:E32"/>
    <mergeCell ref="AB29:AB32"/>
    <mergeCell ref="A33:A37"/>
    <mergeCell ref="B33:B37"/>
    <mergeCell ref="D33:D37"/>
    <mergeCell ref="E33:E37"/>
    <mergeCell ref="AB33:AB37"/>
    <mergeCell ref="AD33:AD37"/>
    <mergeCell ref="C10:C11"/>
    <mergeCell ref="C12:C19"/>
    <mergeCell ref="C20:C25"/>
    <mergeCell ref="C26:C27"/>
    <mergeCell ref="C29:C32"/>
    <mergeCell ref="C33:C37"/>
    <mergeCell ref="AC33:AC37"/>
    <mergeCell ref="AD26:AD27"/>
    <mergeCell ref="AC29:AC32"/>
    <mergeCell ref="AD29:AD32"/>
    <mergeCell ref="AC26:AC27"/>
    <mergeCell ref="AD12:AD19"/>
    <mergeCell ref="AC20:AC25"/>
    <mergeCell ref="AD20:AD25"/>
    <mergeCell ref="AC12:AC19"/>
  </mergeCells>
  <dataValidations count="3">
    <dataValidation type="list" allowBlank="1" showInputMessage="1" showErrorMessage="1" sqref="O12:O37 K12:K37 Q12:Q37 I12:I37 M12:M37 G12:G37" xr:uid="{00000000-0002-0000-0700-000000000000}">
      <formula1>#REF!</formula1>
    </dataValidation>
    <dataValidation type="list" allowBlank="1" showInputMessage="1" showErrorMessage="1" sqref="S12:S37" xr:uid="{00000000-0002-0000-0700-000001000000}">
      <formula1>#REF!</formula1>
    </dataValidation>
    <dataValidation allowBlank="1" showInputMessage="1" showErrorMessage="1" prompt="Proceso, política, dispositivo, práctica u otra acción existente   para minimizar el riesgo negativo o potenciar oportunidades positivas." sqref="F10:F11 C10:C11" xr:uid="{00000000-0002-0000-0700-000002000000}"/>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9"/>
  <sheetViews>
    <sheetView topLeftCell="A4" zoomScale="85" zoomScaleNormal="85" workbookViewId="0">
      <selection activeCell="C7" sqref="C1:C1048576"/>
    </sheetView>
  </sheetViews>
  <sheetFormatPr baseColWidth="10" defaultRowHeight="15" x14ac:dyDescent="0.25"/>
  <cols>
    <col min="2" max="2" width="39" customWidth="1"/>
    <col min="3" max="3" width="39.140625" customWidth="1"/>
    <col min="4" max="4" width="105.7109375" customWidth="1"/>
    <col min="5" max="5" width="47.5703125" customWidth="1"/>
    <col min="6" max="6" width="21.85546875" customWidth="1"/>
    <col min="7" max="7" width="15.85546875" customWidth="1"/>
    <col min="8" max="8" width="13.85546875" customWidth="1"/>
    <col min="9" max="9" width="15.85546875" customWidth="1"/>
    <col min="10" max="10" width="15.140625" customWidth="1"/>
    <col min="11" max="11" width="20.42578125" customWidth="1"/>
    <col min="12" max="12" width="16.140625" customWidth="1"/>
    <col min="13" max="13" width="17.140625" customWidth="1"/>
    <col min="14" max="14" width="16.7109375" customWidth="1"/>
    <col min="15" max="15" width="14.42578125" customWidth="1"/>
    <col min="16" max="16" width="15.140625" customWidth="1"/>
    <col min="17" max="17" width="17.28515625" customWidth="1"/>
    <col min="18" max="18" width="20.140625" customWidth="1"/>
    <col min="19" max="19" width="16.7109375" customWidth="1"/>
    <col min="20" max="20" width="20.42578125" customWidth="1"/>
    <col min="28" max="28" width="20.42578125" customWidth="1"/>
    <col min="29" max="29" width="34.7109375" customWidth="1"/>
    <col min="30" max="30" width="35.5703125" customWidth="1"/>
    <col min="31" max="31" width="54.28515625" customWidth="1"/>
  </cols>
  <sheetData>
    <row r="1" spans="1:31" x14ac:dyDescent="0.25">
      <c r="A1" s="311" t="str">
        <f>'[8]CONTEXTO ESTRATEGICO'!A1</f>
        <v>SECRETARIA DISTRITAL DE AMBIENTE</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4"/>
      <c r="AC1" s="99"/>
      <c r="AD1" s="99"/>
      <c r="AE1" s="99"/>
    </row>
    <row r="2" spans="1:31" x14ac:dyDescent="0.25">
      <c r="A2" s="315" t="str">
        <f>'[8]CONTEXTO ESTRATEGICO'!A2</f>
        <v>APLICATIVO PARA EL LEVANTAMIENTO Y SEGUIMIENTO DEL  MAPA DE RIESGOS  POR PROCESO</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8"/>
      <c r="AC2" s="99"/>
      <c r="AD2" s="99"/>
      <c r="AE2" s="99"/>
    </row>
    <row r="3" spans="1:31" x14ac:dyDescent="0.25">
      <c r="A3" s="319"/>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1"/>
      <c r="AC3" s="99"/>
      <c r="AD3" s="99"/>
      <c r="AE3" s="99"/>
    </row>
    <row r="4" spans="1:31" x14ac:dyDescent="0.25">
      <c r="A4" s="322"/>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4"/>
      <c r="AC4" s="99"/>
      <c r="AD4" s="99"/>
      <c r="AE4" s="99"/>
    </row>
    <row r="5" spans="1:31" x14ac:dyDescent="0.25">
      <c r="A5" s="28" t="s">
        <v>72</v>
      </c>
      <c r="B5" s="325" t="s">
        <v>73</v>
      </c>
      <c r="C5" s="325"/>
      <c r="D5" s="325"/>
      <c r="E5" s="31"/>
      <c r="F5" s="31"/>
      <c r="G5" s="326"/>
      <c r="H5" s="327"/>
      <c r="I5" s="327"/>
      <c r="J5" s="327"/>
      <c r="K5" s="327"/>
      <c r="L5" s="327"/>
      <c r="M5" s="327"/>
      <c r="N5" s="327"/>
      <c r="O5" s="327"/>
      <c r="P5" s="327"/>
      <c r="Q5" s="327"/>
      <c r="R5" s="327"/>
      <c r="S5" s="327"/>
      <c r="T5" s="327"/>
      <c r="U5" s="327"/>
      <c r="V5" s="327"/>
      <c r="W5" s="327"/>
      <c r="X5" s="327"/>
      <c r="Y5" s="327"/>
      <c r="Z5" s="327"/>
      <c r="AA5" s="327"/>
      <c r="AB5" s="328"/>
      <c r="AC5" s="99"/>
      <c r="AD5" s="99"/>
      <c r="AE5" s="99"/>
    </row>
    <row r="6" spans="1:31" x14ac:dyDescent="0.25">
      <c r="A6" s="29" t="s">
        <v>74</v>
      </c>
      <c r="B6" s="332" t="s">
        <v>105</v>
      </c>
      <c r="C6" s="332"/>
      <c r="D6" s="332"/>
      <c r="E6" s="32"/>
      <c r="F6" s="32"/>
      <c r="G6" s="329"/>
      <c r="H6" s="330"/>
      <c r="I6" s="330"/>
      <c r="J6" s="330"/>
      <c r="K6" s="330"/>
      <c r="L6" s="330"/>
      <c r="M6" s="330"/>
      <c r="N6" s="330"/>
      <c r="O6" s="330"/>
      <c r="P6" s="330"/>
      <c r="Q6" s="330"/>
      <c r="R6" s="330"/>
      <c r="S6" s="330"/>
      <c r="T6" s="330"/>
      <c r="U6" s="330"/>
      <c r="V6" s="330"/>
      <c r="W6" s="330"/>
      <c r="X6" s="330"/>
      <c r="Y6" s="330"/>
      <c r="Z6" s="330"/>
      <c r="AA6" s="330"/>
      <c r="AB6" s="331"/>
      <c r="AC6" s="99"/>
      <c r="AD6" s="99"/>
      <c r="AE6" s="99"/>
    </row>
    <row r="7" spans="1:31" x14ac:dyDescent="0.25">
      <c r="A7" s="333" t="s">
        <v>75</v>
      </c>
      <c r="B7" s="334"/>
      <c r="C7" s="76"/>
      <c r="D7" s="325" t="s">
        <v>76</v>
      </c>
      <c r="E7" s="325"/>
      <c r="F7" s="325"/>
      <c r="G7" s="325"/>
      <c r="H7" s="325"/>
      <c r="I7" s="325"/>
      <c r="J7" s="325"/>
      <c r="K7" s="325"/>
      <c r="L7" s="325"/>
      <c r="M7" s="325"/>
      <c r="N7" s="325"/>
      <c r="O7" s="325"/>
      <c r="P7" s="325"/>
      <c r="Q7" s="325"/>
      <c r="R7" s="325"/>
      <c r="S7" s="325"/>
      <c r="T7" s="325"/>
      <c r="U7" s="325"/>
      <c r="V7" s="325"/>
      <c r="W7" s="325"/>
      <c r="X7" s="325"/>
      <c r="Y7" s="325"/>
      <c r="Z7" s="325"/>
      <c r="AA7" s="325"/>
      <c r="AB7" s="336"/>
      <c r="AC7" s="99"/>
      <c r="AD7" s="99"/>
      <c r="AE7" s="99"/>
    </row>
    <row r="8" spans="1:31" ht="22.5" x14ac:dyDescent="0.25">
      <c r="A8" s="340" t="str">
        <f>'[8]CONTEXTO ESTRATEGICO'!A12</f>
        <v>GESTION CONTRACTUAL</v>
      </c>
      <c r="B8" s="341"/>
      <c r="C8" s="72" t="s">
        <v>107</v>
      </c>
      <c r="D8" s="381" t="str">
        <f>'[8]CONTEXTO ESTRATEGICO'!B24</f>
        <v>Gestionar los procesos contractuales de personas naturales y jurídicas que requiere la Secretaria Distrital de Ambiente – SDA, garantizando que éstos se ajusten al marco legal, a los planes, programas y proyectos de la entidad.</v>
      </c>
      <c r="E8" s="381"/>
      <c r="F8" s="381"/>
      <c r="G8" s="381"/>
      <c r="H8" s="381"/>
      <c r="I8" s="381"/>
      <c r="J8" s="381"/>
      <c r="K8" s="381"/>
      <c r="L8" s="381"/>
      <c r="M8" s="381"/>
      <c r="N8" s="381"/>
      <c r="O8" s="381"/>
      <c r="P8" s="381"/>
      <c r="Q8" s="381"/>
      <c r="R8" s="381"/>
      <c r="S8" s="381"/>
      <c r="T8" s="381"/>
      <c r="U8" s="381"/>
      <c r="V8" s="381"/>
      <c r="W8" s="381"/>
      <c r="X8" s="381"/>
      <c r="Y8" s="381"/>
      <c r="Z8" s="381"/>
      <c r="AA8" s="381"/>
      <c r="AB8" s="382"/>
      <c r="AC8" s="99"/>
      <c r="AD8" s="99"/>
      <c r="AE8" s="99"/>
    </row>
    <row r="9" spans="1:31" ht="15.75" thickBot="1" x14ac:dyDescent="0.3">
      <c r="A9" s="286" t="s">
        <v>0</v>
      </c>
      <c r="B9" s="288" t="s">
        <v>1</v>
      </c>
      <c r="C9" s="80"/>
      <c r="D9" s="380" t="s">
        <v>2</v>
      </c>
      <c r="E9" s="380"/>
      <c r="F9" s="380"/>
      <c r="G9" s="380"/>
      <c r="H9" s="380"/>
      <c r="I9" s="380"/>
      <c r="J9" s="380"/>
      <c r="K9" s="380"/>
      <c r="L9" s="380"/>
      <c r="M9" s="380"/>
      <c r="N9" s="380"/>
      <c r="O9" s="380"/>
      <c r="P9" s="380"/>
      <c r="Q9" s="380"/>
      <c r="R9" s="380"/>
      <c r="S9" s="380"/>
      <c r="T9" s="380"/>
      <c r="U9" s="380"/>
      <c r="V9" s="380"/>
      <c r="W9" s="380"/>
      <c r="X9" s="380"/>
      <c r="Y9" s="380"/>
      <c r="Z9" s="380"/>
      <c r="AA9" s="380"/>
      <c r="AB9" s="486"/>
      <c r="AC9" s="576" t="s">
        <v>108</v>
      </c>
      <c r="AD9" s="577"/>
      <c r="AE9" s="577"/>
    </row>
    <row r="10" spans="1:31" ht="42.75" x14ac:dyDescent="0.25">
      <c r="A10" s="286"/>
      <c r="B10" s="288"/>
      <c r="C10" s="298" t="s">
        <v>103</v>
      </c>
      <c r="D10" s="359" t="s">
        <v>3</v>
      </c>
      <c r="E10" s="359" t="s">
        <v>125</v>
      </c>
      <c r="F10" s="359" t="s">
        <v>11</v>
      </c>
      <c r="G10" s="73"/>
      <c r="H10" s="73"/>
      <c r="I10" s="73"/>
      <c r="J10" s="73"/>
      <c r="K10" s="298" t="s">
        <v>4</v>
      </c>
      <c r="L10" s="298"/>
      <c r="M10" s="298"/>
      <c r="N10" s="298"/>
      <c r="O10" s="298"/>
      <c r="P10" s="298"/>
      <c r="Q10" s="298"/>
      <c r="R10" s="73"/>
      <c r="S10" s="73" t="s">
        <v>5</v>
      </c>
      <c r="T10" s="73"/>
      <c r="U10" s="288" t="s">
        <v>6</v>
      </c>
      <c r="V10" s="288"/>
      <c r="W10" s="288"/>
      <c r="X10" s="288"/>
      <c r="Y10" s="288"/>
      <c r="Z10" s="288"/>
      <c r="AA10" s="288"/>
      <c r="AB10" s="580" t="s">
        <v>7</v>
      </c>
      <c r="AC10" s="448" t="s">
        <v>85</v>
      </c>
      <c r="AD10" s="450" t="s">
        <v>109</v>
      </c>
      <c r="AE10" s="450" t="s">
        <v>126</v>
      </c>
    </row>
    <row r="11" spans="1:31" ht="129" thickBot="1" x14ac:dyDescent="0.3">
      <c r="A11" s="355"/>
      <c r="B11" s="350"/>
      <c r="C11" s="298"/>
      <c r="D11" s="578"/>
      <c r="E11" s="579"/>
      <c r="F11" s="579"/>
      <c r="G11" s="82" t="s">
        <v>12</v>
      </c>
      <c r="H11" s="101" t="s">
        <v>82</v>
      </c>
      <c r="I11" s="82" t="s">
        <v>14</v>
      </c>
      <c r="J11" s="101" t="s">
        <v>15</v>
      </c>
      <c r="K11" s="82" t="s">
        <v>16</v>
      </c>
      <c r="L11" s="101" t="s">
        <v>83</v>
      </c>
      <c r="M11" s="82" t="s">
        <v>18</v>
      </c>
      <c r="N11" s="101" t="s">
        <v>19</v>
      </c>
      <c r="O11" s="82" t="s">
        <v>20</v>
      </c>
      <c r="P11" s="101" t="s">
        <v>21</v>
      </c>
      <c r="Q11" s="82" t="s">
        <v>22</v>
      </c>
      <c r="R11" s="101" t="s">
        <v>23</v>
      </c>
      <c r="S11" s="82" t="s">
        <v>24</v>
      </c>
      <c r="T11" s="101" t="s">
        <v>23</v>
      </c>
      <c r="U11" s="350"/>
      <c r="V11" s="350"/>
      <c r="W11" s="350"/>
      <c r="X11" s="350"/>
      <c r="Y11" s="350"/>
      <c r="Z11" s="350"/>
      <c r="AA11" s="350"/>
      <c r="AB11" s="581"/>
      <c r="AC11" s="582"/>
      <c r="AD11" s="583"/>
      <c r="AE11" s="583"/>
    </row>
    <row r="12" spans="1:31" ht="114.75" thickBot="1" x14ac:dyDescent="0.3">
      <c r="A12" s="570" t="str">
        <f>[8]IDENTIFICACIÓN!A12</f>
        <v>R1</v>
      </c>
      <c r="B12" s="521" t="str">
        <f>[8]IDENTIFICACIÓN!B12</f>
        <v xml:space="preserve">Adelantar un proceso contractual (licitación pública, concurso de méritos, selección abreviada o contratación directa diferente a la prestación de servicios profesionales y de apoyo a la gestión) sin tener la aprobación correspondiente por parte del comité de contratación. </v>
      </c>
      <c r="C12" s="547" t="s">
        <v>278</v>
      </c>
      <c r="D12" s="552" t="s">
        <v>408</v>
      </c>
      <c r="E12" s="556" t="s">
        <v>409</v>
      </c>
      <c r="F12" s="575" t="s">
        <v>410</v>
      </c>
      <c r="G12" s="552" t="s">
        <v>28</v>
      </c>
      <c r="H12" s="556" t="s">
        <v>411</v>
      </c>
      <c r="I12" s="552" t="s">
        <v>30</v>
      </c>
      <c r="J12" s="232" t="s">
        <v>412</v>
      </c>
      <c r="K12" s="552" t="s">
        <v>32</v>
      </c>
      <c r="L12" s="556" t="s">
        <v>413</v>
      </c>
      <c r="M12" s="552" t="s">
        <v>34</v>
      </c>
      <c r="N12" s="556" t="s">
        <v>414</v>
      </c>
      <c r="O12" s="552" t="s">
        <v>36</v>
      </c>
      <c r="P12" s="232" t="s">
        <v>415</v>
      </c>
      <c r="Q12" s="233" t="s">
        <v>38</v>
      </c>
      <c r="R12" s="232" t="s">
        <v>416</v>
      </c>
      <c r="S12" s="233" t="s">
        <v>40</v>
      </c>
      <c r="T12" s="232" t="s">
        <v>417</v>
      </c>
      <c r="U12" s="544">
        <f>IF(S12="ASIGNADO",15,0)</f>
        <v>15</v>
      </c>
      <c r="V12" s="544">
        <f>IF(Q12="ADECUADO",15,0)</f>
        <v>15</v>
      </c>
      <c r="W12" s="544">
        <f t="shared" ref="W12" si="0">IF(O12="OPORTUNA",15,0)</f>
        <v>15</v>
      </c>
      <c r="X12" s="544">
        <f t="shared" ref="X12" si="1">IF(G12="PREVENIR",15,0)</f>
        <v>15</v>
      </c>
      <c r="Y12" s="544">
        <f>IF(K12="SE INVESTIGAN Y RESUELVEN OPORTUNAMENTE",15,0)</f>
        <v>15</v>
      </c>
      <c r="Z12" s="544">
        <f>IF(I12="CONFIABLE",15,0)</f>
        <v>15</v>
      </c>
      <c r="AA12" s="558">
        <f t="shared" ref="AA12" si="2">IF(M12="COMPLETA",10,0)</f>
        <v>10</v>
      </c>
      <c r="AB12" s="234" t="s">
        <v>418</v>
      </c>
      <c r="AC12" s="560" t="s">
        <v>419</v>
      </c>
      <c r="AD12" s="235" t="s">
        <v>420</v>
      </c>
      <c r="AE12" s="236" t="s">
        <v>421</v>
      </c>
    </row>
    <row r="13" spans="1:31" ht="81" customHeight="1" thickBot="1" x14ac:dyDescent="0.3">
      <c r="A13" s="574"/>
      <c r="B13" s="518"/>
      <c r="C13" s="548"/>
      <c r="D13" s="553"/>
      <c r="E13" s="569"/>
      <c r="F13" s="569"/>
      <c r="G13" s="573"/>
      <c r="H13" s="569"/>
      <c r="I13" s="553"/>
      <c r="J13" s="232" t="s">
        <v>412</v>
      </c>
      <c r="K13" s="553"/>
      <c r="L13" s="569"/>
      <c r="M13" s="553"/>
      <c r="N13" s="569"/>
      <c r="O13" s="553"/>
      <c r="P13" s="237"/>
      <c r="Q13" s="92"/>
      <c r="R13" s="237"/>
      <c r="S13" s="92"/>
      <c r="T13" s="237"/>
      <c r="U13" s="545"/>
      <c r="V13" s="545"/>
      <c r="W13" s="545"/>
      <c r="X13" s="545"/>
      <c r="Y13" s="546"/>
      <c r="Z13" s="545"/>
      <c r="AA13" s="559"/>
      <c r="AB13" s="238"/>
      <c r="AC13" s="561"/>
      <c r="AD13" s="239"/>
      <c r="AE13" s="239"/>
    </row>
    <row r="14" spans="1:31" ht="100.5" customHeight="1" x14ac:dyDescent="0.25">
      <c r="A14" s="570">
        <f>[8]IDENTIFICACIÓN!A13</f>
        <v>0</v>
      </c>
      <c r="B14" s="521" t="str">
        <f>[8]IDENTIFICACIÓN!B14</f>
        <v>Posibilidad de direccionar la Contratación y/o vinculación en favor de un tercero</v>
      </c>
      <c r="C14" s="549" t="s">
        <v>104</v>
      </c>
      <c r="D14" s="572" t="s">
        <v>422</v>
      </c>
      <c r="E14" s="554" t="s">
        <v>423</v>
      </c>
      <c r="F14" s="563" t="s">
        <v>410</v>
      </c>
      <c r="G14" s="552" t="s">
        <v>28</v>
      </c>
      <c r="H14" s="554" t="s">
        <v>424</v>
      </c>
      <c r="I14" s="552" t="s">
        <v>30</v>
      </c>
      <c r="J14" s="554" t="s">
        <v>425</v>
      </c>
      <c r="K14" s="552" t="s">
        <v>32</v>
      </c>
      <c r="L14" s="554" t="s">
        <v>426</v>
      </c>
      <c r="M14" s="552" t="s">
        <v>34</v>
      </c>
      <c r="N14" s="554" t="s">
        <v>427</v>
      </c>
      <c r="O14" s="552" t="s">
        <v>36</v>
      </c>
      <c r="P14" s="556" t="s">
        <v>415</v>
      </c>
      <c r="Q14" s="552" t="s">
        <v>38</v>
      </c>
      <c r="R14" s="554" t="s">
        <v>416</v>
      </c>
      <c r="S14" s="552" t="s">
        <v>40</v>
      </c>
      <c r="T14" s="554" t="s">
        <v>417</v>
      </c>
      <c r="U14" s="565">
        <f>IF(S14="ASIGNADO",15,0)</f>
        <v>15</v>
      </c>
      <c r="V14" s="565">
        <f>IF(Q14="ADECUADO",15,0)</f>
        <v>15</v>
      </c>
      <c r="W14" s="565">
        <f>IF(O14="OPORTUNA",15,0)</f>
        <v>15</v>
      </c>
      <c r="X14" s="565">
        <f>IF(G14="PREVENIR",15,0)</f>
        <v>15</v>
      </c>
      <c r="Y14" s="544">
        <f>IF(K14="SE INVESTIGAN Y RESUELVEN OPORTUNAMENTE",15,0)</f>
        <v>15</v>
      </c>
      <c r="Z14" s="565">
        <f>IF(I14="CONFIABLE",15,0)</f>
        <v>15</v>
      </c>
      <c r="AA14" s="568">
        <f>IF(M14="COMPLETA",10,0)</f>
        <v>10</v>
      </c>
      <c r="AB14" s="566" t="s">
        <v>428</v>
      </c>
      <c r="AC14" s="550" t="s">
        <v>429</v>
      </c>
      <c r="AD14" s="550" t="s">
        <v>430</v>
      </c>
      <c r="AE14" s="562" t="str">
        <f>+'[8]SEGUIMIENTO Y MONITOREO'!Z14</f>
        <v>Tercer seguimiento cuatrimestral vigencia 2019, Conforme a las evidencias revisadas se encontró que no se ha materializado el riesgo, se consultaron fuente como forest Subdirección Contractual No. 2020IE044366 y el informe de auditoría interna al proceso comunicado con el forest No. 2019IE277317.
El plan de manejo formulado para el riesgo resuidual es igual que el control definido para el risgo inherente, se debe revaluar, así como realizar un revisión general de este mapa de riesgo teniendo en cuenta el análisis de la caracterización y todos los productos y actividades del proceso.
Se observa que algunos controles como reportes actuales SIPSE no facilita evidenciar la materialización del riesgo.
Se comunican los resultados específicos de esta evaluación con memorando al proceso de gestión contractual.</v>
      </c>
    </row>
    <row r="15" spans="1:31" ht="279" customHeight="1" x14ac:dyDescent="0.25">
      <c r="A15" s="571"/>
      <c r="B15" s="292"/>
      <c r="C15" s="549"/>
      <c r="D15" s="553"/>
      <c r="E15" s="555"/>
      <c r="F15" s="564"/>
      <c r="G15" s="553"/>
      <c r="H15" s="555"/>
      <c r="I15" s="553"/>
      <c r="J15" s="555"/>
      <c r="K15" s="553"/>
      <c r="L15" s="555"/>
      <c r="M15" s="553"/>
      <c r="N15" s="555"/>
      <c r="O15" s="553"/>
      <c r="P15" s="557"/>
      <c r="Q15" s="553"/>
      <c r="R15" s="555"/>
      <c r="S15" s="553"/>
      <c r="T15" s="555"/>
      <c r="U15" s="545"/>
      <c r="V15" s="545"/>
      <c r="W15" s="545"/>
      <c r="X15" s="545"/>
      <c r="Y15" s="545"/>
      <c r="Z15" s="545"/>
      <c r="AA15" s="559"/>
      <c r="AB15" s="567"/>
      <c r="AC15" s="551"/>
      <c r="AD15" s="551"/>
      <c r="AE15" s="551"/>
    </row>
    <row r="16" spans="1:31" x14ac:dyDescent="0.25">
      <c r="C16" s="146"/>
    </row>
    <row r="17" spans="3:3" x14ac:dyDescent="0.25">
      <c r="C17" s="146"/>
    </row>
    <row r="18" spans="3:3" x14ac:dyDescent="0.25">
      <c r="C18" s="146"/>
    </row>
    <row r="19" spans="3:3" x14ac:dyDescent="0.25">
      <c r="C19" s="146"/>
    </row>
  </sheetData>
  <mergeCells count="77">
    <mergeCell ref="A1:AB1"/>
    <mergeCell ref="A2:AB2"/>
    <mergeCell ref="A3:AB4"/>
    <mergeCell ref="B5:D5"/>
    <mergeCell ref="G5:AB6"/>
    <mergeCell ref="B6:D6"/>
    <mergeCell ref="A7:B7"/>
    <mergeCell ref="D7:AB7"/>
    <mergeCell ref="A8:B8"/>
    <mergeCell ref="D8:AB8"/>
    <mergeCell ref="A9:A11"/>
    <mergeCell ref="B9:B11"/>
    <mergeCell ref="D9:AB9"/>
    <mergeCell ref="F12:F13"/>
    <mergeCell ref="AC9:AE9"/>
    <mergeCell ref="D10:D11"/>
    <mergeCell ref="E10:E11"/>
    <mergeCell ref="F10:F11"/>
    <mergeCell ref="K10:Q10"/>
    <mergeCell ref="U10:AA11"/>
    <mergeCell ref="AB10:AB11"/>
    <mergeCell ref="AC10:AC11"/>
    <mergeCell ref="AD10:AD11"/>
    <mergeCell ref="AE10:AE11"/>
    <mergeCell ref="N12:N13"/>
    <mergeCell ref="O12:O13"/>
    <mergeCell ref="A14:A15"/>
    <mergeCell ref="B14:B15"/>
    <mergeCell ref="D14:D15"/>
    <mergeCell ref="G14:G15"/>
    <mergeCell ref="H14:H15"/>
    <mergeCell ref="G12:G13"/>
    <mergeCell ref="H12:H13"/>
    <mergeCell ref="K12:K13"/>
    <mergeCell ref="L12:L13"/>
    <mergeCell ref="M12:M13"/>
    <mergeCell ref="A12:A13"/>
    <mergeCell ref="B12:B13"/>
    <mergeCell ref="D12:D13"/>
    <mergeCell ref="E12:E13"/>
    <mergeCell ref="AE14:AE15"/>
    <mergeCell ref="E14:E15"/>
    <mergeCell ref="F14:F15"/>
    <mergeCell ref="C10:C11"/>
    <mergeCell ref="U14:U15"/>
    <mergeCell ref="V14:V15"/>
    <mergeCell ref="W14:W15"/>
    <mergeCell ref="Q14:Q15"/>
    <mergeCell ref="R14:R15"/>
    <mergeCell ref="S14:S15"/>
    <mergeCell ref="T14:T15"/>
    <mergeCell ref="AB14:AB15"/>
    <mergeCell ref="X14:X15"/>
    <mergeCell ref="Y14:Y15"/>
    <mergeCell ref="Z14:Z15"/>
    <mergeCell ref="AA14:AA15"/>
    <mergeCell ref="Z12:Z13"/>
    <mergeCell ref="C12:C13"/>
    <mergeCell ref="C14:C15"/>
    <mergeCell ref="AC14:AC15"/>
    <mergeCell ref="AD14:AD15"/>
    <mergeCell ref="K14:K15"/>
    <mergeCell ref="L14:L15"/>
    <mergeCell ref="M14:M15"/>
    <mergeCell ref="N14:N15"/>
    <mergeCell ref="O14:O15"/>
    <mergeCell ref="P14:P15"/>
    <mergeCell ref="AA12:AA13"/>
    <mergeCell ref="AC12:AC13"/>
    <mergeCell ref="I14:I15"/>
    <mergeCell ref="J14:J15"/>
    <mergeCell ref="I12:I13"/>
    <mergeCell ref="U12:U13"/>
    <mergeCell ref="V12:V13"/>
    <mergeCell ref="W12:W13"/>
    <mergeCell ref="X12:X13"/>
    <mergeCell ref="Y12:Y13"/>
  </mergeCells>
  <dataValidations count="3">
    <dataValidation allowBlank="1" showInputMessage="1" showErrorMessage="1" prompt="Proceso, política, dispositivo, práctica u otra acción existente   para minimizar el riesgo negativo o potenciar oportunidades positivas." sqref="C10:D11 E10:F10" xr:uid="{00000000-0002-0000-0800-000000000000}"/>
    <dataValidation type="list" allowBlank="1" showInputMessage="1" showErrorMessage="1" sqref="K12 K14" xr:uid="{00000000-0002-0000-0800-000001000000}">
      <formula1>#REF!</formula1>
    </dataValidation>
    <dataValidation type="list" allowBlank="1" showInputMessage="1" showErrorMessage="1" sqref="M12 M14 S12:S14 Q12:Q14 O12 O14 G14 G12 I12 I14" xr:uid="{00000000-0002-0000-0800-000002000000}">
      <formula1>#REF!</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Gestión Jurídica</vt:lpstr>
      <vt:lpstr>Gestión Disciplinaria</vt:lpstr>
      <vt:lpstr>Direccionamiento Estratégico</vt:lpstr>
      <vt:lpstr>Gestión Documental</vt:lpstr>
      <vt:lpstr>Participación Educ Ambiental</vt:lpstr>
      <vt:lpstr>Comunicaciones</vt:lpstr>
      <vt:lpstr>Planeación Ambiental</vt:lpstr>
      <vt:lpstr>Gestión Tecnológica</vt:lpstr>
      <vt:lpstr>Gestión Contractual</vt:lpstr>
      <vt:lpstr>Gestión Administrativa</vt:lpstr>
      <vt:lpstr>Control y Mejora</vt:lpstr>
      <vt:lpstr>Gestión de Talento Humano</vt:lpstr>
      <vt:lpstr>Gestión Financiera</vt:lpstr>
      <vt:lpstr>Sistema Integrado de Gestión</vt:lpstr>
      <vt:lpstr>Metrología Monitoreo y Modelaci</vt:lpstr>
      <vt:lpstr>Evaluación, Control y Seguimien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MIGUEL.PARDO</dc:creator>
  <cp:lastModifiedBy>FRANCISCO.ROMERO</cp:lastModifiedBy>
  <dcterms:created xsi:type="dcterms:W3CDTF">2020-01-15T17:12:26Z</dcterms:created>
  <dcterms:modified xsi:type="dcterms:W3CDTF">2020-01-17T02:14:17Z</dcterms:modified>
</cp:coreProperties>
</file>